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eb31\Desktop\clé usb visio\Nicolas\Applications\"/>
    </mc:Choice>
  </mc:AlternateContent>
  <xr:revisionPtr revIDLastSave="0" documentId="13_ncr:1_{C8CD217F-EED5-4FAB-A2A8-521CB408C960}" xr6:coauthVersionLast="36" xr6:coauthVersionMax="36" xr10:uidLastSave="{00000000-0000-0000-0000-000000000000}"/>
  <workbookProtection lockStructure="1"/>
  <bookViews>
    <workbookView xWindow="0" yWindow="0" windowWidth="20490" windowHeight="6945" tabRatio="898" firstSheet="2" activeTab="9" xr2:uid="{31BB9A56-6FC3-49DD-8802-BB9660B39E9D}"/>
  </bookViews>
  <sheets>
    <sheet name="Parametres" sheetId="21" state="hidden" r:id="rId1"/>
    <sheet name="ALL_INPUT" sheetId="22" state="hidden" r:id="rId2"/>
    <sheet name="Coureur 1" sheetId="18" r:id="rId3"/>
    <sheet name="Coureur 2" sheetId="24" r:id="rId4"/>
    <sheet name="Coureur 3" sheetId="27" r:id="rId5"/>
    <sheet name="Coureur 4" sheetId="28" r:id="rId6"/>
    <sheet name="Projets" sheetId="33" r:id="rId7"/>
    <sheet name="Evaluation" sheetId="34" r:id="rId8"/>
    <sheet name="Notes" sheetId="32" r:id="rId9"/>
    <sheet name="Vidéo" sheetId="29" r:id="rId10"/>
  </sheets>
  <definedNames>
    <definedName name="Distance_cible_en_tour_s__et_plot_s">Evaluation!$AN$6:$AU$6</definedName>
    <definedName name="Fra_3eme">Parametres!$A:$A</definedName>
    <definedName name="Gos_3eme">Parametres!$B:$B</definedName>
    <definedName name="Her_3eme">Parametres!$C:$C</definedName>
    <definedName name="plage1">Parametres!$L$2:$L$361</definedName>
    <definedName name="plage1bis">Parametres!$I$2:$I$361</definedName>
    <definedName name="Projet_d_allure______vitesse_cible__en_km_h">Evaluation!$AN$7:$AU$7</definedName>
    <definedName name="Projet_en_mètres">Evaluation!$AD$10:$AK$10</definedName>
  </definedNames>
  <calcPr calcId="19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37" i="21" l="1" a="1"/>
  <c r="N37" i="21" s="1"/>
  <c r="N38" i="21" a="1"/>
  <c r="N38" i="21"/>
  <c r="N39" i="21" a="1"/>
  <c r="N39" i="21" s="1"/>
  <c r="N3" i="21" a="1"/>
  <c r="N3" i="21" s="1"/>
  <c r="N4" i="21" a="1"/>
  <c r="N4" i="21"/>
  <c r="N5" i="21" a="1"/>
  <c r="N5" i="21" s="1"/>
  <c r="N6" i="21" a="1"/>
  <c r="N6" i="21"/>
  <c r="N7" i="21" a="1"/>
  <c r="N7" i="21" s="1"/>
  <c r="N8" i="21" a="1"/>
  <c r="N8" i="21"/>
  <c r="N9" i="21" a="1"/>
  <c r="N9" i="21" s="1"/>
  <c r="N10" i="21" a="1"/>
  <c r="N10" i="21"/>
  <c r="N11" i="21" a="1"/>
  <c r="N11" i="21" s="1"/>
  <c r="N12" i="21" a="1"/>
  <c r="N12" i="21"/>
  <c r="N13" i="21" a="1"/>
  <c r="N13" i="21" s="1"/>
  <c r="N14" i="21" a="1"/>
  <c r="N14" i="21"/>
  <c r="N15" i="21" a="1"/>
  <c r="N15" i="21" s="1"/>
  <c r="N16" i="21" a="1"/>
  <c r="N16" i="21"/>
  <c r="N17" i="21" a="1"/>
  <c r="N17" i="21" s="1"/>
  <c r="N18" i="21" a="1"/>
  <c r="N18" i="21"/>
  <c r="N19" i="21" a="1"/>
  <c r="N19" i="21" s="1"/>
  <c r="N20" i="21" a="1"/>
  <c r="N20" i="21"/>
  <c r="N21" i="21" a="1"/>
  <c r="N21" i="21" s="1"/>
  <c r="N22" i="21" a="1"/>
  <c r="N22" i="21"/>
  <c r="N23" i="21" a="1"/>
  <c r="N23" i="21" s="1"/>
  <c r="N24" i="21" a="1"/>
  <c r="N24" i="21"/>
  <c r="N25" i="21" a="1"/>
  <c r="N25" i="21" s="1"/>
  <c r="N26" i="21" a="1"/>
  <c r="N26" i="21"/>
  <c r="N27" i="21" a="1"/>
  <c r="N27" i="21" s="1"/>
  <c r="N28" i="21" a="1"/>
  <c r="N28" i="21"/>
  <c r="N29" i="21" a="1"/>
  <c r="N29" i="21" s="1"/>
  <c r="N30" i="21" a="1"/>
  <c r="N30" i="21"/>
  <c r="N31" i="21" a="1"/>
  <c r="N31" i="21" s="1"/>
  <c r="N32" i="21" a="1"/>
  <c r="N32" i="21"/>
  <c r="N33" i="21" a="1"/>
  <c r="N33" i="21" s="1"/>
  <c r="N34" i="21" a="1"/>
  <c r="N34" i="21"/>
  <c r="N35" i="21" a="1"/>
  <c r="N35" i="21" s="1"/>
  <c r="N36" i="21" a="1"/>
  <c r="N36" i="21" s="1"/>
  <c r="N2" i="21" a="1"/>
  <c r="N2" i="21" s="1"/>
  <c r="AH97" i="28" l="1"/>
  <c r="AF97" i="28"/>
  <c r="AE97" i="28"/>
  <c r="AH97" i="27"/>
  <c r="AF97" i="27"/>
  <c r="AE97" i="27"/>
  <c r="AH97" i="24"/>
  <c r="AF97" i="24"/>
  <c r="AE97" i="24"/>
  <c r="AH84" i="28"/>
  <c r="AF84" i="28"/>
  <c r="AE84" i="28"/>
  <c r="AH84" i="27"/>
  <c r="AF84" i="27"/>
  <c r="AE84" i="27"/>
  <c r="AH84" i="24"/>
  <c r="AF84" i="24"/>
  <c r="AE84" i="24"/>
  <c r="AH71" i="28"/>
  <c r="AF71" i="28"/>
  <c r="AE71" i="28"/>
  <c r="AH71" i="27"/>
  <c r="AF71" i="27"/>
  <c r="AE71" i="27"/>
  <c r="AH71" i="24"/>
  <c r="AF71" i="24"/>
  <c r="AE71" i="24"/>
  <c r="AH58" i="28"/>
  <c r="AF58" i="28"/>
  <c r="AE58" i="28"/>
  <c r="AH58" i="27"/>
  <c r="AF58" i="27"/>
  <c r="AE58" i="27"/>
  <c r="AH45" i="28"/>
  <c r="AF45" i="28"/>
  <c r="AE45" i="28"/>
  <c r="AH45" i="27"/>
  <c r="AF45" i="27"/>
  <c r="AE45" i="27"/>
  <c r="AH45" i="24"/>
  <c r="AF45" i="24"/>
  <c r="AE45" i="24"/>
  <c r="AH97" i="18"/>
  <c r="AF97" i="18"/>
  <c r="AE97" i="18"/>
  <c r="AH84" i="18"/>
  <c r="AF84" i="18"/>
  <c r="AE84" i="18"/>
  <c r="AH71" i="18"/>
  <c r="AF71" i="18"/>
  <c r="AE71" i="18"/>
  <c r="AH58" i="18"/>
  <c r="AF58" i="18"/>
  <c r="AE58" i="18"/>
  <c r="AH45" i="18"/>
  <c r="AF45" i="18"/>
  <c r="AE45" i="18"/>
  <c r="AE110" i="28" l="1"/>
  <c r="AF107" i="28"/>
  <c r="AE107" i="28"/>
  <c r="AF107" i="27"/>
  <c r="AE107" i="27"/>
  <c r="AE110" i="27"/>
  <c r="AE110" i="24"/>
  <c r="AF107" i="24"/>
  <c r="AE107" i="24"/>
  <c r="AE107" i="18"/>
  <c r="AE110" i="18"/>
  <c r="AF107" i="18"/>
  <c r="E3" i="28" l="1"/>
  <c r="E4" i="28"/>
  <c r="E5" i="28"/>
  <c r="E6" i="28"/>
  <c r="E2" i="28"/>
  <c r="E3" i="27"/>
  <c r="E4" i="27"/>
  <c r="E5" i="27"/>
  <c r="E6" i="27"/>
  <c r="E2" i="27"/>
  <c r="E3" i="24"/>
  <c r="E4" i="24"/>
  <c r="E5" i="24"/>
  <c r="E6" i="24"/>
  <c r="E2" i="24"/>
  <c r="E3" i="18"/>
  <c r="E4" i="18"/>
  <c r="E5" i="18"/>
  <c r="E6" i="18"/>
  <c r="E2" i="18"/>
  <c r="G2" i="18" l="1"/>
  <c r="L6" i="28" l="1"/>
  <c r="K6" i="28"/>
  <c r="L6" i="27"/>
  <c r="K6" i="27"/>
  <c r="L6" i="24"/>
  <c r="K6" i="24"/>
  <c r="H6" i="28"/>
  <c r="H5" i="28"/>
  <c r="H4" i="28"/>
  <c r="H3" i="28"/>
  <c r="H2" i="28"/>
  <c r="H6" i="27"/>
  <c r="H5" i="27"/>
  <c r="H4" i="27"/>
  <c r="H3" i="27"/>
  <c r="H2" i="27"/>
  <c r="H6" i="24"/>
  <c r="H5" i="24"/>
  <c r="H4" i="24"/>
  <c r="H3" i="24"/>
  <c r="H2" i="24"/>
  <c r="H6" i="18"/>
  <c r="H5" i="18"/>
  <c r="H4" i="18"/>
  <c r="H3" i="18"/>
  <c r="H2" i="18"/>
  <c r="I2" i="18"/>
  <c r="L6" i="18"/>
  <c r="K6" i="18"/>
  <c r="G6" i="18"/>
  <c r="G5" i="18"/>
  <c r="G4" i="18"/>
  <c r="G3" i="18"/>
  <c r="D3" i="28"/>
  <c r="D4" i="28"/>
  <c r="D5" i="28"/>
  <c r="D6" i="28"/>
  <c r="D2" i="28"/>
  <c r="C3" i="28"/>
  <c r="C4" i="28"/>
  <c r="C5" i="28"/>
  <c r="C6" i="28"/>
  <c r="C2" i="28"/>
  <c r="B3" i="28"/>
  <c r="B4" i="28"/>
  <c r="B5" i="28"/>
  <c r="B6" i="28"/>
  <c r="B2" i="28"/>
  <c r="D3" i="27"/>
  <c r="D4" i="27"/>
  <c r="D5" i="27"/>
  <c r="D6" i="27"/>
  <c r="D2" i="27"/>
  <c r="C3" i="27"/>
  <c r="C4" i="27"/>
  <c r="C5" i="27"/>
  <c r="C6" i="27"/>
  <c r="C2" i="27"/>
  <c r="B3" i="27"/>
  <c r="B4" i="27"/>
  <c r="B5" i="27"/>
  <c r="B6" i="27"/>
  <c r="B2" i="27"/>
  <c r="D3" i="24"/>
  <c r="D4" i="24"/>
  <c r="D5" i="24"/>
  <c r="D6" i="24"/>
  <c r="D2" i="24"/>
  <c r="C3" i="24"/>
  <c r="C4" i="24"/>
  <c r="C5" i="24"/>
  <c r="C6" i="24"/>
  <c r="C2" i="24"/>
  <c r="B3" i="24"/>
  <c r="B4" i="24"/>
  <c r="B5" i="24"/>
  <c r="B6" i="24"/>
  <c r="B2" i="24"/>
  <c r="D3" i="18"/>
  <c r="D4" i="18"/>
  <c r="D5" i="18"/>
  <c r="D6" i="18"/>
  <c r="D2" i="18"/>
  <c r="C3" i="18"/>
  <c r="C4" i="18"/>
  <c r="C5" i="18"/>
  <c r="C6" i="18"/>
  <c r="C2" i="18"/>
  <c r="B3" i="18"/>
  <c r="B4" i="18"/>
  <c r="B5" i="18"/>
  <c r="B6" i="18"/>
  <c r="B2" i="18"/>
  <c r="AC3" i="28" l="1"/>
  <c r="AC3" i="27"/>
  <c r="AC3" i="24"/>
  <c r="L1" i="21"/>
  <c r="L3" i="21" s="1"/>
  <c r="L5" i="21"/>
  <c r="L6" i="21"/>
  <c r="L9" i="21"/>
  <c r="L10" i="21"/>
  <c r="L13" i="21"/>
  <c r="L14" i="21"/>
  <c r="L17" i="21"/>
  <c r="L18" i="21"/>
  <c r="L21" i="21"/>
  <c r="L22" i="21"/>
  <c r="L25" i="21"/>
  <c r="L26" i="21"/>
  <c r="L29" i="21"/>
  <c r="L30" i="21"/>
  <c r="L33" i="21"/>
  <c r="L34" i="21"/>
  <c r="L37" i="21"/>
  <c r="L38" i="21"/>
  <c r="L41" i="21"/>
  <c r="L42" i="21"/>
  <c r="L45" i="21"/>
  <c r="L46" i="21"/>
  <c r="L49" i="21"/>
  <c r="L50" i="21"/>
  <c r="L53" i="21"/>
  <c r="L54" i="21"/>
  <c r="L57" i="21"/>
  <c r="L58" i="21"/>
  <c r="L61" i="21"/>
  <c r="L62" i="21"/>
  <c r="L65" i="21"/>
  <c r="L66" i="21"/>
  <c r="L69" i="21"/>
  <c r="L70" i="21"/>
  <c r="L73" i="21"/>
  <c r="L74" i="21"/>
  <c r="L77" i="21"/>
  <c r="L78" i="21"/>
  <c r="L81" i="21"/>
  <c r="L82" i="21"/>
  <c r="L85" i="21"/>
  <c r="L86" i="21"/>
  <c r="L89" i="21"/>
  <c r="L90" i="21"/>
  <c r="L93" i="21"/>
  <c r="L94" i="21"/>
  <c r="L97" i="21"/>
  <c r="L98" i="21"/>
  <c r="L101" i="21"/>
  <c r="L102" i="21"/>
  <c r="L105" i="21"/>
  <c r="L106" i="21"/>
  <c r="L109" i="21"/>
  <c r="L110" i="21"/>
  <c r="L113" i="21"/>
  <c r="L114" i="21"/>
  <c r="L117" i="21"/>
  <c r="L118" i="21"/>
  <c r="L121" i="21"/>
  <c r="L122" i="21"/>
  <c r="L125" i="21"/>
  <c r="L126" i="21"/>
  <c r="L129" i="21"/>
  <c r="L130" i="21"/>
  <c r="L133" i="21"/>
  <c r="L134" i="21"/>
  <c r="L137" i="21"/>
  <c r="L138" i="21"/>
  <c r="L141" i="21"/>
  <c r="L142" i="21"/>
  <c r="L145" i="21"/>
  <c r="L146" i="21"/>
  <c r="L149" i="21"/>
  <c r="L150" i="21"/>
  <c r="L153" i="21"/>
  <c r="L154" i="21"/>
  <c r="L157" i="21"/>
  <c r="L158" i="21"/>
  <c r="L161" i="21"/>
  <c r="L162" i="21"/>
  <c r="L165" i="21"/>
  <c r="L166" i="21"/>
  <c r="L169" i="21"/>
  <c r="L170" i="21"/>
  <c r="L173" i="21"/>
  <c r="L174" i="21"/>
  <c r="L177" i="21"/>
  <c r="L178" i="21"/>
  <c r="L181" i="21"/>
  <c r="L182" i="21"/>
  <c r="L185" i="21"/>
  <c r="L186" i="21"/>
  <c r="L189" i="21"/>
  <c r="L190" i="21"/>
  <c r="L193" i="21"/>
  <c r="L194" i="21"/>
  <c r="L197" i="21"/>
  <c r="L198" i="21"/>
  <c r="L201" i="21"/>
  <c r="L202" i="21"/>
  <c r="L205" i="21"/>
  <c r="L206" i="21"/>
  <c r="L209" i="21"/>
  <c r="L210" i="21"/>
  <c r="L213" i="21"/>
  <c r="L214" i="21"/>
  <c r="L217" i="21"/>
  <c r="L218" i="21"/>
  <c r="L221" i="21"/>
  <c r="L222" i="21"/>
  <c r="L225" i="21"/>
  <c r="L226" i="21"/>
  <c r="L229" i="21"/>
  <c r="L230" i="21"/>
  <c r="L233" i="21"/>
  <c r="L234" i="21"/>
  <c r="L237" i="21"/>
  <c r="L238" i="21"/>
  <c r="L241" i="21"/>
  <c r="L242" i="21"/>
  <c r="L245" i="21"/>
  <c r="L246" i="21"/>
  <c r="L249" i="21"/>
  <c r="L250" i="21"/>
  <c r="L253" i="21"/>
  <c r="L254" i="21"/>
  <c r="L257" i="21"/>
  <c r="L258" i="21"/>
  <c r="L261" i="21"/>
  <c r="L262" i="21"/>
  <c r="L263" i="21"/>
  <c r="L265" i="21"/>
  <c r="L266" i="21"/>
  <c r="L267" i="21"/>
  <c r="L269" i="21"/>
  <c r="L270" i="21"/>
  <c r="L271" i="21"/>
  <c r="L273" i="21"/>
  <c r="L274" i="21"/>
  <c r="L275" i="21"/>
  <c r="L277" i="21"/>
  <c r="L278" i="21"/>
  <c r="L279" i="21"/>
  <c r="L281" i="21"/>
  <c r="L282" i="21"/>
  <c r="L283" i="21"/>
  <c r="L285" i="21"/>
  <c r="L286" i="21"/>
  <c r="L287" i="21"/>
  <c r="L289" i="21"/>
  <c r="L290" i="21"/>
  <c r="L291" i="21"/>
  <c r="L293" i="21"/>
  <c r="L294" i="21"/>
  <c r="L295" i="21"/>
  <c r="L297" i="21"/>
  <c r="L298" i="21"/>
  <c r="L299" i="21"/>
  <c r="L300" i="21"/>
  <c r="L301" i="21"/>
  <c r="L302" i="21"/>
  <c r="L303" i="21"/>
  <c r="L304" i="21"/>
  <c r="L305" i="21"/>
  <c r="L306" i="21"/>
  <c r="L307" i="21"/>
  <c r="L308" i="21"/>
  <c r="L309" i="21"/>
  <c r="L310" i="21"/>
  <c r="L311" i="21"/>
  <c r="L312" i="21"/>
  <c r="L313" i="21"/>
  <c r="L314" i="21"/>
  <c r="L315" i="21"/>
  <c r="L316" i="21"/>
  <c r="L317" i="21"/>
  <c r="L318" i="21"/>
  <c r="L319" i="21"/>
  <c r="L320" i="21"/>
  <c r="L321" i="21"/>
  <c r="L322" i="21"/>
  <c r="L323" i="21"/>
  <c r="L324" i="21"/>
  <c r="L325" i="21"/>
  <c r="L326" i="21"/>
  <c r="L327" i="21"/>
  <c r="L328" i="21"/>
  <c r="L329" i="21"/>
  <c r="L330" i="21"/>
  <c r="L331" i="21"/>
  <c r="L332" i="21"/>
  <c r="L333" i="21"/>
  <c r="L334" i="21"/>
  <c r="L335" i="21"/>
  <c r="L336" i="21"/>
  <c r="L337" i="21"/>
  <c r="L338" i="21"/>
  <c r="L339" i="21"/>
  <c r="L340" i="21"/>
  <c r="L341" i="21"/>
  <c r="L342" i="21"/>
  <c r="L343" i="21"/>
  <c r="L344" i="21"/>
  <c r="L345" i="21"/>
  <c r="L346" i="21"/>
  <c r="L347" i="21"/>
  <c r="L348" i="21"/>
  <c r="L349" i="21"/>
  <c r="L350" i="21"/>
  <c r="L351" i="21"/>
  <c r="L352" i="21"/>
  <c r="L353" i="21"/>
  <c r="L354" i="21"/>
  <c r="L355" i="21"/>
  <c r="L356" i="21"/>
  <c r="L357" i="21"/>
  <c r="L358" i="21"/>
  <c r="L359" i="21"/>
  <c r="L360" i="21"/>
  <c r="L361" i="21"/>
  <c r="L2" i="21"/>
  <c r="J12" i="21" a="1"/>
  <c r="J12" i="21" s="1"/>
  <c r="J11" i="21" a="1"/>
  <c r="J11" i="21" s="1"/>
  <c r="J10" i="21" a="1"/>
  <c r="J10" i="21" s="1"/>
  <c r="J9" i="21" a="1"/>
  <c r="J9" i="21" s="1"/>
  <c r="J8" i="21" a="1"/>
  <c r="J8" i="21" s="1"/>
  <c r="J7" i="21" a="1"/>
  <c r="J7" i="21" s="1"/>
  <c r="J6" i="21" a="1"/>
  <c r="J6" i="21" s="1"/>
  <c r="J5" i="21" a="1"/>
  <c r="J5" i="21" s="1"/>
  <c r="J4" i="21" a="1"/>
  <c r="J4" i="21" s="1"/>
  <c r="J3" i="21" a="1"/>
  <c r="J3" i="21" s="1"/>
  <c r="J2" i="21" a="1"/>
  <c r="J2" i="21" s="1"/>
  <c r="I3" i="21"/>
  <c r="I4" i="21"/>
  <c r="I5" i="21"/>
  <c r="I6" i="21"/>
  <c r="I7" i="21"/>
  <c r="I8" i="21"/>
  <c r="I9" i="21"/>
  <c r="I10" i="21"/>
  <c r="I11" i="21"/>
  <c r="I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06" i="21"/>
  <c r="I107" i="21"/>
  <c r="I108" i="21"/>
  <c r="I109" i="21"/>
  <c r="I110" i="21"/>
  <c r="I111" i="21"/>
  <c r="I112" i="21"/>
  <c r="I113" i="21"/>
  <c r="I114" i="21"/>
  <c r="I115" i="21"/>
  <c r="I116" i="21"/>
  <c r="I117" i="21"/>
  <c r="I118" i="21"/>
  <c r="I119" i="21"/>
  <c r="I120" i="21"/>
  <c r="I121" i="21"/>
  <c r="I122" i="21"/>
  <c r="I123" i="21"/>
  <c r="I124" i="21"/>
  <c r="I125" i="21"/>
  <c r="I126" i="21"/>
  <c r="I127" i="21"/>
  <c r="I128" i="21"/>
  <c r="I129" i="21"/>
  <c r="I130" i="21"/>
  <c r="I131" i="21"/>
  <c r="I132" i="21"/>
  <c r="I133" i="21"/>
  <c r="I134" i="21"/>
  <c r="I135" i="21"/>
  <c r="I136" i="21"/>
  <c r="I137" i="21"/>
  <c r="I138" i="21"/>
  <c r="I139" i="21"/>
  <c r="I140" i="21"/>
  <c r="I141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155" i="21"/>
  <c r="I156" i="21"/>
  <c r="I157" i="21"/>
  <c r="I158" i="21"/>
  <c r="I159" i="21"/>
  <c r="I160" i="21"/>
  <c r="I161" i="21"/>
  <c r="I162" i="21"/>
  <c r="I163" i="21"/>
  <c r="I164" i="21"/>
  <c r="I165" i="21"/>
  <c r="I166" i="21"/>
  <c r="I167" i="21"/>
  <c r="I168" i="21"/>
  <c r="I169" i="21"/>
  <c r="I170" i="21"/>
  <c r="I171" i="21"/>
  <c r="I172" i="21"/>
  <c r="I173" i="21"/>
  <c r="I174" i="21"/>
  <c r="I175" i="21"/>
  <c r="I176" i="21"/>
  <c r="I177" i="21"/>
  <c r="I178" i="21"/>
  <c r="I179" i="21"/>
  <c r="I180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I193" i="21"/>
  <c r="I194" i="21"/>
  <c r="I195" i="21"/>
  <c r="I196" i="21"/>
  <c r="I197" i="21"/>
  <c r="I198" i="21"/>
  <c r="I199" i="21"/>
  <c r="I200" i="21"/>
  <c r="I201" i="21"/>
  <c r="I202" i="21"/>
  <c r="I203" i="21"/>
  <c r="I204" i="21"/>
  <c r="I205" i="21"/>
  <c r="I206" i="21"/>
  <c r="I207" i="21"/>
  <c r="I208" i="21"/>
  <c r="I209" i="21"/>
  <c r="I210" i="21"/>
  <c r="I211" i="21"/>
  <c r="I212" i="21"/>
  <c r="I213" i="21"/>
  <c r="I214" i="21"/>
  <c r="I215" i="21"/>
  <c r="I216" i="21"/>
  <c r="I217" i="21"/>
  <c r="I218" i="21"/>
  <c r="I219" i="21"/>
  <c r="I220" i="21"/>
  <c r="I221" i="21"/>
  <c r="I222" i="21"/>
  <c r="I223" i="21"/>
  <c r="I224" i="21"/>
  <c r="I225" i="21"/>
  <c r="I226" i="21"/>
  <c r="I227" i="21"/>
  <c r="I228" i="21"/>
  <c r="I229" i="21"/>
  <c r="I230" i="21"/>
  <c r="I231" i="21"/>
  <c r="I232" i="21"/>
  <c r="I233" i="21"/>
  <c r="I234" i="21"/>
  <c r="I235" i="21"/>
  <c r="I236" i="21"/>
  <c r="I237" i="21"/>
  <c r="I238" i="21"/>
  <c r="I239" i="21"/>
  <c r="I240" i="21"/>
  <c r="I241" i="21"/>
  <c r="I242" i="21"/>
  <c r="I243" i="21"/>
  <c r="I244" i="21"/>
  <c r="I245" i="21"/>
  <c r="I246" i="21"/>
  <c r="I247" i="21"/>
  <c r="I248" i="21"/>
  <c r="I249" i="21"/>
  <c r="I250" i="21"/>
  <c r="I251" i="21"/>
  <c r="I252" i="21"/>
  <c r="I253" i="21"/>
  <c r="I254" i="21"/>
  <c r="I255" i="21"/>
  <c r="I256" i="21"/>
  <c r="I257" i="21"/>
  <c r="I258" i="21"/>
  <c r="I259" i="21"/>
  <c r="I260" i="21"/>
  <c r="I261" i="21"/>
  <c r="I262" i="21"/>
  <c r="I263" i="21"/>
  <c r="I264" i="21"/>
  <c r="I265" i="21"/>
  <c r="I266" i="21"/>
  <c r="I267" i="21"/>
  <c r="I268" i="21"/>
  <c r="I269" i="21"/>
  <c r="I270" i="21"/>
  <c r="I271" i="21"/>
  <c r="I272" i="21"/>
  <c r="I273" i="21"/>
  <c r="I274" i="21"/>
  <c r="I275" i="21"/>
  <c r="I276" i="21"/>
  <c r="I277" i="21"/>
  <c r="I278" i="21"/>
  <c r="I279" i="21"/>
  <c r="I280" i="21"/>
  <c r="I281" i="21"/>
  <c r="I282" i="21"/>
  <c r="I283" i="21"/>
  <c r="I284" i="21"/>
  <c r="I285" i="21"/>
  <c r="I286" i="21"/>
  <c r="I287" i="21"/>
  <c r="I288" i="21"/>
  <c r="I289" i="21"/>
  <c r="I290" i="21"/>
  <c r="I291" i="21"/>
  <c r="I292" i="21"/>
  <c r="I293" i="21"/>
  <c r="I294" i="21"/>
  <c r="I295" i="21"/>
  <c r="I296" i="21"/>
  <c r="I297" i="21"/>
  <c r="I298" i="21"/>
  <c r="I299" i="21"/>
  <c r="I300" i="21"/>
  <c r="I301" i="21"/>
  <c r="I302" i="21"/>
  <c r="I303" i="21"/>
  <c r="I304" i="21"/>
  <c r="I305" i="21"/>
  <c r="I306" i="21"/>
  <c r="I307" i="21"/>
  <c r="I308" i="21"/>
  <c r="I309" i="21"/>
  <c r="I310" i="21"/>
  <c r="I311" i="21"/>
  <c r="I312" i="21"/>
  <c r="I313" i="21"/>
  <c r="I314" i="21"/>
  <c r="I315" i="21"/>
  <c r="I316" i="21"/>
  <c r="I317" i="21"/>
  <c r="I318" i="21"/>
  <c r="I319" i="21"/>
  <c r="I320" i="21"/>
  <c r="I321" i="21"/>
  <c r="I322" i="21"/>
  <c r="I323" i="21"/>
  <c r="I324" i="21"/>
  <c r="I325" i="21"/>
  <c r="I326" i="21"/>
  <c r="I327" i="21"/>
  <c r="I328" i="21"/>
  <c r="I329" i="21"/>
  <c r="I330" i="21"/>
  <c r="I331" i="21"/>
  <c r="I332" i="21"/>
  <c r="I333" i="21"/>
  <c r="I334" i="21"/>
  <c r="I335" i="21"/>
  <c r="I336" i="21"/>
  <c r="I337" i="21"/>
  <c r="I338" i="21"/>
  <c r="I339" i="21"/>
  <c r="I340" i="21"/>
  <c r="I341" i="21"/>
  <c r="I342" i="21"/>
  <c r="I343" i="21"/>
  <c r="I344" i="21"/>
  <c r="I345" i="21"/>
  <c r="I346" i="21"/>
  <c r="I347" i="21"/>
  <c r="I348" i="21"/>
  <c r="I349" i="21"/>
  <c r="I350" i="21"/>
  <c r="I351" i="21"/>
  <c r="I352" i="21"/>
  <c r="I353" i="21"/>
  <c r="I354" i="21"/>
  <c r="I355" i="21"/>
  <c r="I356" i="21"/>
  <c r="I357" i="21"/>
  <c r="I358" i="21"/>
  <c r="I359" i="21"/>
  <c r="I360" i="21"/>
  <c r="I361" i="21"/>
  <c r="I2" i="21"/>
  <c r="G3" i="21"/>
  <c r="G4" i="21"/>
  <c r="G5" i="21"/>
  <c r="G6" i="21"/>
  <c r="G7" i="21"/>
  <c r="G8" i="21"/>
  <c r="G9" i="21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155" i="21"/>
  <c r="G156" i="21"/>
  <c r="G157" i="21"/>
  <c r="G158" i="21"/>
  <c r="G159" i="21"/>
  <c r="G160" i="21"/>
  <c r="G161" i="21"/>
  <c r="G162" i="21"/>
  <c r="G163" i="21"/>
  <c r="G164" i="21"/>
  <c r="G165" i="21"/>
  <c r="G166" i="21"/>
  <c r="G167" i="21"/>
  <c r="G168" i="21"/>
  <c r="G169" i="21"/>
  <c r="G170" i="21"/>
  <c r="G171" i="21"/>
  <c r="G172" i="21"/>
  <c r="G173" i="21"/>
  <c r="G174" i="21"/>
  <c r="G175" i="21"/>
  <c r="G176" i="21"/>
  <c r="G177" i="21"/>
  <c r="G178" i="21"/>
  <c r="G179" i="21"/>
  <c r="G180" i="21"/>
  <c r="G181" i="21"/>
  <c r="G182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7" i="21"/>
  <c r="G198" i="21"/>
  <c r="G199" i="21"/>
  <c r="G200" i="21"/>
  <c r="G201" i="21"/>
  <c r="G202" i="21"/>
  <c r="G203" i="21"/>
  <c r="G204" i="21"/>
  <c r="G205" i="21"/>
  <c r="G206" i="21"/>
  <c r="G207" i="21"/>
  <c r="G208" i="21"/>
  <c r="G209" i="21"/>
  <c r="G210" i="21"/>
  <c r="G211" i="21"/>
  <c r="G212" i="21"/>
  <c r="G213" i="21"/>
  <c r="G214" i="21"/>
  <c r="G215" i="21"/>
  <c r="G216" i="21"/>
  <c r="G217" i="21"/>
  <c r="G218" i="21"/>
  <c r="G219" i="21"/>
  <c r="G220" i="21"/>
  <c r="G221" i="21"/>
  <c r="G222" i="21"/>
  <c r="G223" i="21"/>
  <c r="G224" i="21"/>
  <c r="G225" i="21"/>
  <c r="G226" i="21"/>
  <c r="G227" i="21"/>
  <c r="G228" i="21"/>
  <c r="G229" i="21"/>
  <c r="G230" i="21"/>
  <c r="G231" i="21"/>
  <c r="G232" i="21"/>
  <c r="G233" i="21"/>
  <c r="G234" i="21"/>
  <c r="G235" i="21"/>
  <c r="G236" i="21"/>
  <c r="G237" i="21"/>
  <c r="G238" i="21"/>
  <c r="G239" i="21"/>
  <c r="G240" i="21"/>
  <c r="G241" i="21"/>
  <c r="G242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G264" i="21"/>
  <c r="G265" i="21"/>
  <c r="G266" i="21"/>
  <c r="G267" i="21"/>
  <c r="G268" i="21"/>
  <c r="G269" i="21"/>
  <c r="G270" i="21"/>
  <c r="G271" i="21"/>
  <c r="G272" i="21"/>
  <c r="G273" i="21"/>
  <c r="G274" i="21"/>
  <c r="G275" i="21"/>
  <c r="G276" i="21"/>
  <c r="G277" i="21"/>
  <c r="G278" i="21"/>
  <c r="G279" i="21"/>
  <c r="G280" i="21"/>
  <c r="G281" i="21"/>
  <c r="G282" i="21"/>
  <c r="G283" i="21"/>
  <c r="G284" i="21"/>
  <c r="G285" i="21"/>
  <c r="G286" i="21"/>
  <c r="G287" i="21"/>
  <c r="G288" i="21"/>
  <c r="G289" i="21"/>
  <c r="G290" i="21"/>
  <c r="G291" i="21"/>
  <c r="G292" i="21"/>
  <c r="G293" i="21"/>
  <c r="G294" i="21"/>
  <c r="G295" i="21"/>
  <c r="G296" i="21"/>
  <c r="G297" i="21"/>
  <c r="G298" i="21"/>
  <c r="G299" i="21"/>
  <c r="G300" i="21"/>
  <c r="G301" i="21"/>
  <c r="G302" i="21"/>
  <c r="G303" i="21"/>
  <c r="G304" i="21"/>
  <c r="G305" i="21"/>
  <c r="G306" i="21"/>
  <c r="G307" i="21"/>
  <c r="G308" i="21"/>
  <c r="G309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340" i="21"/>
  <c r="G341" i="21"/>
  <c r="G342" i="21"/>
  <c r="G343" i="21"/>
  <c r="G344" i="21"/>
  <c r="G345" i="21"/>
  <c r="G346" i="21"/>
  <c r="G347" i="21"/>
  <c r="G348" i="21"/>
  <c r="G349" i="21"/>
  <c r="G350" i="21"/>
  <c r="G351" i="21"/>
  <c r="G352" i="21"/>
  <c r="G353" i="21"/>
  <c r="G354" i="21"/>
  <c r="G355" i="21"/>
  <c r="G356" i="21"/>
  <c r="G357" i="21"/>
  <c r="G358" i="21"/>
  <c r="G359" i="21"/>
  <c r="G360" i="21"/>
  <c r="G361" i="21"/>
  <c r="G2" i="21"/>
  <c r="L296" i="21" l="1"/>
  <c r="L292" i="21"/>
  <c r="L288" i="21"/>
  <c r="L284" i="21"/>
  <c r="L280" i="21"/>
  <c r="L276" i="21"/>
  <c r="L272" i="21"/>
  <c r="L268" i="21"/>
  <c r="L264" i="21"/>
  <c r="L260" i="21"/>
  <c r="L256" i="21"/>
  <c r="L252" i="21"/>
  <c r="L248" i="21"/>
  <c r="L244" i="21"/>
  <c r="L240" i="21"/>
  <c r="L236" i="21"/>
  <c r="L232" i="21"/>
  <c r="L228" i="21"/>
  <c r="L224" i="21"/>
  <c r="L220" i="21"/>
  <c r="L216" i="21"/>
  <c r="L212" i="21"/>
  <c r="L208" i="21"/>
  <c r="L204" i="21"/>
  <c r="L200" i="21"/>
  <c r="L196" i="21"/>
  <c r="L192" i="21"/>
  <c r="L188" i="21"/>
  <c r="L184" i="21"/>
  <c r="L180" i="21"/>
  <c r="L176" i="21"/>
  <c r="L172" i="21"/>
  <c r="L168" i="21"/>
  <c r="L164" i="21"/>
  <c r="L160" i="21"/>
  <c r="L156" i="21"/>
  <c r="L152" i="21"/>
  <c r="L148" i="21"/>
  <c r="L144" i="21"/>
  <c r="L140" i="21"/>
  <c r="L136" i="21"/>
  <c r="L132" i="21"/>
  <c r="L128" i="21"/>
  <c r="L124" i="21"/>
  <c r="L120" i="21"/>
  <c r="L116" i="21"/>
  <c r="L112" i="21"/>
  <c r="L108" i="21"/>
  <c r="L104" i="21"/>
  <c r="L100" i="21"/>
  <c r="L96" i="21"/>
  <c r="L92" i="21"/>
  <c r="L88" i="21"/>
  <c r="L84" i="21"/>
  <c r="L80" i="21"/>
  <c r="L76" i="21"/>
  <c r="L72" i="21"/>
  <c r="L68" i="21"/>
  <c r="L64" i="21"/>
  <c r="L60" i="21"/>
  <c r="L56" i="21"/>
  <c r="L52" i="21"/>
  <c r="L48" i="21"/>
  <c r="L44" i="21"/>
  <c r="L40" i="21"/>
  <c r="L36" i="21"/>
  <c r="L32" i="21"/>
  <c r="L28" i="21"/>
  <c r="L24" i="21"/>
  <c r="L20" i="21"/>
  <c r="L16" i="21"/>
  <c r="L12" i="21"/>
  <c r="L8" i="21"/>
  <c r="L4" i="21"/>
  <c r="L259" i="21"/>
  <c r="L255" i="21"/>
  <c r="L251" i="21"/>
  <c r="L247" i="21"/>
  <c r="L243" i="21"/>
  <c r="L239" i="21"/>
  <c r="L235" i="21"/>
  <c r="L231" i="21"/>
  <c r="L227" i="21"/>
  <c r="L223" i="21"/>
  <c r="L219" i="21"/>
  <c r="L215" i="21"/>
  <c r="L211" i="21"/>
  <c r="L207" i="21"/>
  <c r="L203" i="21"/>
  <c r="L199" i="21"/>
  <c r="L195" i="21"/>
  <c r="L191" i="21"/>
  <c r="L187" i="21"/>
  <c r="L183" i="21"/>
  <c r="L179" i="21"/>
  <c r="L175" i="21"/>
  <c r="L171" i="21"/>
  <c r="L167" i="21"/>
  <c r="L163" i="21"/>
  <c r="L159" i="21"/>
  <c r="L155" i="21"/>
  <c r="L151" i="21"/>
  <c r="L147" i="21"/>
  <c r="L143" i="21"/>
  <c r="L139" i="21"/>
  <c r="L135" i="21"/>
  <c r="L131" i="21"/>
  <c r="L127" i="21"/>
  <c r="L123" i="21"/>
  <c r="L119" i="21"/>
  <c r="L115" i="21"/>
  <c r="L111" i="21"/>
  <c r="L107" i="21"/>
  <c r="L103" i="21"/>
  <c r="L99" i="21"/>
  <c r="L95" i="21"/>
  <c r="L91" i="21"/>
  <c r="L87" i="21"/>
  <c r="L83" i="21"/>
  <c r="L79" i="21"/>
  <c r="L75" i="21"/>
  <c r="L71" i="21"/>
  <c r="L67" i="21"/>
  <c r="L63" i="21"/>
  <c r="L59" i="21"/>
  <c r="L55" i="21"/>
  <c r="L51" i="21"/>
  <c r="L47" i="21"/>
  <c r="L43" i="21"/>
  <c r="L39" i="21"/>
  <c r="L35" i="21"/>
  <c r="L31" i="21"/>
  <c r="L27" i="21"/>
  <c r="L23" i="21"/>
  <c r="L19" i="21"/>
  <c r="L15" i="21"/>
  <c r="L11" i="21"/>
  <c r="L7" i="21"/>
  <c r="BT14" i="32"/>
  <c r="BR14" i="32"/>
  <c r="BP14" i="32"/>
  <c r="BN14" i="32"/>
  <c r="BL14" i="32"/>
  <c r="BJ14" i="32"/>
  <c r="BH14" i="32"/>
  <c r="BF14" i="32"/>
  <c r="BD14" i="32"/>
  <c r="BB14" i="32"/>
  <c r="AZ14" i="32"/>
  <c r="AX14" i="32"/>
  <c r="AV14" i="32"/>
  <c r="AT14" i="32"/>
  <c r="AR14" i="32"/>
  <c r="BT13" i="32"/>
  <c r="BR13" i="32"/>
  <c r="BP13" i="32"/>
  <c r="BN13" i="32"/>
  <c r="BL13" i="32"/>
  <c r="BJ13" i="32"/>
  <c r="BH13" i="32"/>
  <c r="BF13" i="32"/>
  <c r="BD13" i="32"/>
  <c r="BB13" i="32"/>
  <c r="AZ13" i="32"/>
  <c r="AX13" i="32"/>
  <c r="AV13" i="32"/>
  <c r="AT13" i="32"/>
  <c r="AR13" i="32"/>
  <c r="BT12" i="32"/>
  <c r="BR12" i="32"/>
  <c r="BP12" i="32"/>
  <c r="BN12" i="32"/>
  <c r="BL12" i="32"/>
  <c r="BJ12" i="32"/>
  <c r="BH12" i="32"/>
  <c r="BD12" i="32"/>
  <c r="BB12" i="32"/>
  <c r="AZ12" i="32"/>
  <c r="AX12" i="32"/>
  <c r="AV12" i="32"/>
  <c r="AT12" i="32"/>
  <c r="AR12" i="32"/>
  <c r="BR21" i="32" l="1"/>
  <c r="BS21" i="32" s="1"/>
  <c r="BT21" i="32" s="1"/>
  <c r="BU21" i="32" s="1"/>
  <c r="BK21" i="32"/>
  <c r="BL21" i="32" s="1"/>
  <c r="BM21" i="32" s="1"/>
  <c r="BN21" i="32" s="1"/>
  <c r="BO21" i="32" s="1"/>
  <c r="BP21" i="32" s="1"/>
  <c r="BD21" i="32"/>
  <c r="BE21" i="32" s="1"/>
  <c r="BF21" i="32" s="1"/>
  <c r="BG21" i="32" s="1"/>
  <c r="BH21" i="32" s="1"/>
  <c r="BI21" i="32" s="1"/>
  <c r="BC21" i="32"/>
  <c r="AU21" i="32"/>
  <c r="AV21" i="32" s="1"/>
  <c r="AW21" i="32" s="1"/>
  <c r="AX21" i="32" s="1"/>
  <c r="AY21" i="32" s="1"/>
  <c r="AZ21" i="32" s="1"/>
  <c r="BA21" i="32" s="1"/>
  <c r="AT21" i="32"/>
  <c r="BS20" i="32"/>
  <c r="BT20" i="32" s="1"/>
  <c r="BU20" i="32" s="1"/>
  <c r="BR20" i="32"/>
  <c r="BK20" i="32"/>
  <c r="BL20" i="32" s="1"/>
  <c r="BM20" i="32" s="1"/>
  <c r="BN20" i="32" s="1"/>
  <c r="BO20" i="32" s="1"/>
  <c r="BP20" i="32" s="1"/>
  <c r="BC20" i="32"/>
  <c r="BD20" i="32" s="1"/>
  <c r="BE20" i="32" s="1"/>
  <c r="BF20" i="32" s="1"/>
  <c r="BG20" i="32" s="1"/>
  <c r="BH20" i="32" s="1"/>
  <c r="BI20" i="32" s="1"/>
  <c r="AT20" i="32"/>
  <c r="AU20" i="32" s="1"/>
  <c r="AV20" i="32" s="1"/>
  <c r="AW20" i="32" s="1"/>
  <c r="AX20" i="32" s="1"/>
  <c r="AY20" i="32" s="1"/>
  <c r="AZ20" i="32" s="1"/>
  <c r="BA20" i="32" s="1"/>
  <c r="BS19" i="32"/>
  <c r="BT19" i="32" s="1"/>
  <c r="BR19" i="32"/>
  <c r="BK19" i="32"/>
  <c r="BL19" i="32" s="1"/>
  <c r="BM19" i="32" s="1"/>
  <c r="BN19" i="32" s="1"/>
  <c r="BO19" i="32" s="1"/>
  <c r="BP19" i="32" s="1"/>
  <c r="BC19" i="32"/>
  <c r="BD19" i="32" s="1"/>
  <c r="BE19" i="32" s="1"/>
  <c r="BF19" i="32" s="1"/>
  <c r="BG19" i="32" s="1"/>
  <c r="BH19" i="32" s="1"/>
  <c r="BI19" i="32" s="1"/>
  <c r="AT19" i="32"/>
  <c r="AU19" i="32" s="1"/>
  <c r="AV19" i="32" s="1"/>
  <c r="AW19" i="32" s="1"/>
  <c r="AX19" i="32" s="1"/>
  <c r="AY19" i="32" s="1"/>
  <c r="AZ19" i="32" s="1"/>
  <c r="BA19" i="32" s="1"/>
  <c r="AR24" i="32"/>
  <c r="AS24" i="32"/>
  <c r="AT24" i="32"/>
  <c r="AU24" i="32"/>
  <c r="BB24" i="32"/>
  <c r="BC24" i="32"/>
  <c r="BD24" i="32"/>
  <c r="BE24" i="32"/>
  <c r="AX25" i="32"/>
  <c r="AX26" i="32"/>
  <c r="AX27" i="32"/>
  <c r="AX28" i="32"/>
  <c r="AS6" i="32"/>
  <c r="AU6" i="32"/>
  <c r="AW6" i="32"/>
  <c r="AY6" i="32"/>
  <c r="BA6" i="32"/>
  <c r="BC6" i="32"/>
  <c r="BE6" i="32"/>
  <c r="BI6" i="32"/>
  <c r="BK6" i="32"/>
  <c r="BM6" i="32"/>
  <c r="BO6" i="32"/>
  <c r="BQ6" i="32"/>
  <c r="BS6" i="32"/>
  <c r="BU6" i="32"/>
  <c r="AS7" i="32"/>
  <c r="AU7" i="32"/>
  <c r="AW7" i="32"/>
  <c r="AY7" i="32"/>
  <c r="BA7" i="32"/>
  <c r="BC7" i="32"/>
  <c r="BE7" i="32"/>
  <c r="BG7" i="32"/>
  <c r="BI7" i="32"/>
  <c r="BK7" i="32"/>
  <c r="BM7" i="32"/>
  <c r="BO7" i="32"/>
  <c r="BQ7" i="32"/>
  <c r="BS7" i="32"/>
  <c r="BU7" i="32"/>
  <c r="AS8" i="32"/>
  <c r="AU8" i="32"/>
  <c r="AW8" i="32"/>
  <c r="AY8" i="32"/>
  <c r="BA8" i="32"/>
  <c r="BC8" i="32"/>
  <c r="BE8" i="32"/>
  <c r="BG8" i="32"/>
  <c r="BI8" i="32"/>
  <c r="BK8" i="32"/>
  <c r="BM8" i="32"/>
  <c r="BO8" i="32"/>
  <c r="BQ8" i="32"/>
  <c r="BS8" i="32"/>
  <c r="BU8" i="32"/>
  <c r="AS9" i="32"/>
  <c r="AU9" i="32"/>
  <c r="AW9" i="32"/>
  <c r="AY9" i="32"/>
  <c r="BA9" i="32"/>
  <c r="BC9" i="32"/>
  <c r="BE9" i="32"/>
  <c r="BG9" i="32"/>
  <c r="BI9" i="32"/>
  <c r="BK9" i="32"/>
  <c r="BM9" i="32"/>
  <c r="BO9" i="32"/>
  <c r="BQ9" i="32"/>
  <c r="BS9" i="32"/>
  <c r="BU9" i="32"/>
  <c r="AS10" i="32"/>
  <c r="AU10" i="32"/>
  <c r="AW10" i="32"/>
  <c r="AY10" i="32"/>
  <c r="BA10" i="32"/>
  <c r="BC10" i="32"/>
  <c r="BE10" i="32"/>
  <c r="BG10" i="32"/>
  <c r="BI10" i="32"/>
  <c r="BK10" i="32"/>
  <c r="BM10" i="32"/>
  <c r="BO10" i="32"/>
  <c r="BQ10" i="32"/>
  <c r="BS10" i="32"/>
  <c r="BU10" i="32"/>
  <c r="AS11" i="32"/>
  <c r="AU11" i="32"/>
  <c r="AW11" i="32"/>
  <c r="AY11" i="32"/>
  <c r="BA11" i="32"/>
  <c r="BC11" i="32"/>
  <c r="BE11" i="32"/>
  <c r="BG11" i="32"/>
  <c r="BI11" i="32"/>
  <c r="BK11" i="32"/>
  <c r="BM11" i="32"/>
  <c r="BO11" i="32"/>
  <c r="BQ11" i="32"/>
  <c r="BS11" i="32"/>
  <c r="BU11" i="32"/>
  <c r="O2" i="21" l="1"/>
  <c r="AI91" i="28" l="1"/>
  <c r="AI90" i="28"/>
  <c r="AI78" i="28"/>
  <c r="AI77" i="28"/>
  <c r="AI65" i="28"/>
  <c r="AI64" i="28"/>
  <c r="AI52" i="28"/>
  <c r="AI51" i="28"/>
  <c r="AI91" i="27"/>
  <c r="AI90" i="27"/>
  <c r="AI78" i="27"/>
  <c r="AI77" i="27"/>
  <c r="AI65" i="27"/>
  <c r="AI64" i="27"/>
  <c r="AI52" i="27"/>
  <c r="AI51" i="27"/>
  <c r="AI90" i="24"/>
  <c r="AI78" i="24"/>
  <c r="AI77" i="24"/>
  <c r="AI65" i="24"/>
  <c r="AI64" i="24"/>
  <c r="AI52" i="24"/>
  <c r="AI51" i="24"/>
  <c r="AI39" i="28"/>
  <c r="AI38" i="28"/>
  <c r="AI39" i="27"/>
  <c r="AI38" i="27"/>
  <c r="AI39" i="24"/>
  <c r="AI38" i="24"/>
  <c r="AI38" i="18" l="1"/>
  <c r="AI90" i="18"/>
  <c r="AI77" i="18"/>
  <c r="AI64" i="18"/>
  <c r="AI51" i="18"/>
  <c r="AI39" i="18" l="1"/>
  <c r="AE49" i="32"/>
  <c r="AE39" i="32"/>
  <c r="AE18" i="32"/>
  <c r="AE8" i="32"/>
  <c r="BC38" i="32" l="1"/>
  <c r="BD38" i="32"/>
  <c r="BE38" i="32"/>
  <c r="BB38" i="32"/>
  <c r="AX40" i="32"/>
  <c r="AX41" i="32"/>
  <c r="AX42" i="32"/>
  <c r="AX39" i="32"/>
  <c r="AS38" i="32"/>
  <c r="AT38" i="32"/>
  <c r="AU38" i="32"/>
  <c r="AR38" i="32"/>
  <c r="AN40" i="32"/>
  <c r="AN41" i="32"/>
  <c r="AN42" i="32"/>
  <c r="AN39" i="32"/>
  <c r="AN25" i="32"/>
  <c r="AN26" i="32"/>
  <c r="AN27" i="32"/>
  <c r="AN28" i="32"/>
  <c r="BN36" i="34"/>
  <c r="BM36" i="34"/>
  <c r="BL36" i="34"/>
  <c r="BL37" i="34" s="1"/>
  <c r="BK36" i="34"/>
  <c r="BJ36" i="34"/>
  <c r="BI36" i="34"/>
  <c r="BH36" i="34"/>
  <c r="BN35" i="34"/>
  <c r="BN37" i="34" s="1"/>
  <c r="BM35" i="34"/>
  <c r="BL35" i="34"/>
  <c r="BK35" i="34"/>
  <c r="BJ35" i="34"/>
  <c r="BJ37" i="34" s="1"/>
  <c r="BI35" i="34"/>
  <c r="BH35" i="34"/>
  <c r="BL38" i="34" l="1"/>
  <c r="BK37" i="34"/>
  <c r="BK38" i="34" s="1"/>
  <c r="BI37" i="34"/>
  <c r="BI38" i="34" s="1"/>
  <c r="BM37" i="34"/>
  <c r="BM38" i="34" s="1"/>
  <c r="BH37" i="34"/>
  <c r="BH38" i="34" s="1"/>
  <c r="BJ38" i="34"/>
  <c r="BN38" i="34"/>
  <c r="AS15" i="32"/>
  <c r="BO38" i="34" l="1"/>
  <c r="BP39" i="34" s="1"/>
  <c r="AO32" i="32" s="1"/>
  <c r="AI46" i="32" s="1"/>
  <c r="AS22" i="32"/>
  <c r="BH18" i="34" l="1"/>
  <c r="BI19" i="34"/>
  <c r="BJ19" i="34"/>
  <c r="BK19" i="34"/>
  <c r="BL19" i="34"/>
  <c r="BM19" i="34"/>
  <c r="BN19" i="34"/>
  <c r="BN20" i="34" s="1"/>
  <c r="BN21" i="34" s="1"/>
  <c r="BI18" i="34"/>
  <c r="BJ18" i="34"/>
  <c r="BK18" i="34"/>
  <c r="BL18" i="34"/>
  <c r="BM18" i="34"/>
  <c r="BN18" i="34"/>
  <c r="BH19" i="34"/>
  <c r="BM20" i="34" l="1"/>
  <c r="BM21" i="34" s="1"/>
  <c r="BI20" i="34"/>
  <c r="BI21" i="34" s="1"/>
  <c r="BH20" i="34"/>
  <c r="BH21" i="34" s="1"/>
  <c r="BK20" i="34"/>
  <c r="BK21" i="34" s="1"/>
  <c r="BL20" i="34"/>
  <c r="BL21" i="34" s="1"/>
  <c r="BJ20" i="34"/>
  <c r="BJ21" i="34" s="1"/>
  <c r="AG33" i="33"/>
  <c r="AK33" i="33"/>
  <c r="AF24" i="33"/>
  <c r="AI24" i="33"/>
  <c r="AG31" i="33"/>
  <c r="AK31" i="33"/>
  <c r="AF26" i="33"/>
  <c r="AI26" i="33"/>
  <c r="BO21" i="34" l="1"/>
  <c r="BP22" i="34" s="1"/>
  <c r="AO18" i="32" s="1"/>
  <c r="AI15" i="32" s="1"/>
  <c r="AD25" i="34"/>
  <c r="AD8" i="34"/>
  <c r="AG32" i="33"/>
  <c r="AK32" i="33"/>
  <c r="AF25" i="33"/>
  <c r="AI25" i="33"/>
  <c r="AU4" i="33"/>
  <c r="AW4" i="33"/>
  <c r="AY4" i="33"/>
  <c r="BA4" i="33"/>
  <c r="BC4" i="33"/>
  <c r="BE4" i="33"/>
  <c r="BG4" i="33"/>
  <c r="BI4" i="33"/>
  <c r="BK4" i="33"/>
  <c r="BM4" i="33"/>
  <c r="BO4" i="33"/>
  <c r="BQ4" i="33"/>
  <c r="BS4" i="33"/>
  <c r="BU4" i="33"/>
  <c r="BW4" i="33"/>
  <c r="BY4" i="33"/>
  <c r="CA4" i="33"/>
  <c r="CC4" i="33"/>
  <c r="CE4" i="33"/>
  <c r="CG4" i="33"/>
  <c r="CI4" i="33"/>
  <c r="CK4" i="33"/>
  <c r="CM4" i="33"/>
  <c r="CO4" i="33"/>
  <c r="CQ4" i="33"/>
  <c r="CS4" i="33"/>
  <c r="CU4" i="33"/>
  <c r="CW4" i="33"/>
  <c r="CY4" i="33"/>
  <c r="DA4" i="33"/>
  <c r="DC4" i="33"/>
  <c r="DE4" i="33"/>
  <c r="DG4" i="33"/>
  <c r="DI4" i="33"/>
  <c r="DK4" i="33"/>
  <c r="DM4" i="33"/>
  <c r="DO4" i="33"/>
  <c r="DQ4" i="33"/>
  <c r="DS4" i="33"/>
  <c r="DU4" i="33"/>
  <c r="DW4" i="33"/>
  <c r="DY4" i="33"/>
  <c r="EA4" i="33"/>
  <c r="EC4" i="33"/>
  <c r="EE4" i="33"/>
  <c r="EG4" i="33"/>
  <c r="EI4" i="33"/>
  <c r="EK4" i="33"/>
  <c r="EM4" i="33"/>
  <c r="EO4" i="33"/>
  <c r="EQ4" i="33"/>
  <c r="ES4" i="33"/>
  <c r="EU4" i="33"/>
  <c r="EW4" i="33"/>
  <c r="EY4" i="33"/>
  <c r="FA4" i="33"/>
  <c r="FC4" i="33"/>
  <c r="FE4" i="33"/>
  <c r="FG4" i="33"/>
  <c r="FI4" i="33"/>
  <c r="FK4" i="33"/>
  <c r="FM4" i="33"/>
  <c r="FO4" i="33"/>
  <c r="FQ4" i="33"/>
  <c r="FS4" i="33"/>
  <c r="FU4" i="33"/>
  <c r="FW4" i="33"/>
  <c r="FY4" i="33"/>
  <c r="GA4" i="33"/>
  <c r="GC4" i="33"/>
  <c r="GE4" i="33"/>
  <c r="GG4" i="33"/>
  <c r="GI4" i="33"/>
  <c r="GK4" i="33"/>
  <c r="GM4" i="33"/>
  <c r="GO4" i="33"/>
  <c r="GQ4" i="33"/>
  <c r="GS4" i="33"/>
  <c r="GU4" i="33"/>
  <c r="AZ15" i="34" l="1"/>
  <c r="AZ14" i="34"/>
  <c r="AZ13" i="34"/>
  <c r="AZ12" i="34"/>
  <c r="AZ9" i="34"/>
  <c r="AZ11" i="34"/>
  <c r="AZ10" i="34"/>
  <c r="AZ32" i="34" l="1"/>
  <c r="AZ31" i="34"/>
  <c r="AZ30" i="34"/>
  <c r="AZ29" i="34"/>
  <c r="AZ28" i="34"/>
  <c r="AZ27" i="34"/>
  <c r="AZ26" i="34"/>
  <c r="AP32" i="34"/>
  <c r="AP31" i="34"/>
  <c r="AP30" i="34"/>
  <c r="AP29" i="34"/>
  <c r="AP28" i="34"/>
  <c r="AP27" i="34"/>
  <c r="AP26" i="34"/>
  <c r="AP5" i="33"/>
  <c r="AP4" i="33"/>
  <c r="AP3" i="33"/>
  <c r="AP2" i="33"/>
  <c r="AP15" i="34"/>
  <c r="AP14" i="34"/>
  <c r="AP13" i="34"/>
  <c r="AP12" i="34"/>
  <c r="AP11" i="34"/>
  <c r="AP10" i="34"/>
  <c r="AP9" i="34"/>
  <c r="AP13" i="33" l="1"/>
  <c r="AQ13" i="33"/>
  <c r="AR13" i="33"/>
  <c r="AS13" i="33"/>
  <c r="AP14" i="33"/>
  <c r="AQ14" i="33"/>
  <c r="AR14" i="33"/>
  <c r="AS14" i="33"/>
  <c r="AC29" i="34" l="1"/>
  <c r="AC50" i="32" s="1"/>
  <c r="AE61" i="32" s="1"/>
  <c r="AC24" i="34"/>
  <c r="AC40" i="32" s="1"/>
  <c r="AE60" i="32" l="1"/>
  <c r="AS31" i="33"/>
  <c r="AR31" i="33"/>
  <c r="AQ31" i="33"/>
  <c r="AP31" i="33"/>
  <c r="AS30" i="33"/>
  <c r="AR30" i="33"/>
  <c r="AQ30" i="33"/>
  <c r="AP30" i="33"/>
  <c r="AM16" i="33"/>
  <c r="AM27" i="33" l="1"/>
  <c r="AV27" i="33"/>
  <c r="AU27" i="33"/>
  <c r="AT27" i="33"/>
  <c r="AS27" i="33"/>
  <c r="AR27" i="33"/>
  <c r="AQ27" i="33"/>
  <c r="AQ28" i="33" s="1"/>
  <c r="AP27" i="33"/>
  <c r="AV26" i="33"/>
  <c r="AV28" i="33" s="1"/>
  <c r="AU26" i="33"/>
  <c r="AT26" i="33"/>
  <c r="AS26" i="33"/>
  <c r="AR26" i="33"/>
  <c r="AQ26" i="33"/>
  <c r="AP26" i="33"/>
  <c r="AP28" i="33" s="1"/>
  <c r="AQ10" i="33"/>
  <c r="AR10" i="33"/>
  <c r="AS10" i="33"/>
  <c r="AT10" i="33"/>
  <c r="AU10" i="33"/>
  <c r="AV10" i="33"/>
  <c r="AP10" i="33"/>
  <c r="AM10" i="33"/>
  <c r="AK30" i="34"/>
  <c r="AZ23" i="34"/>
  <c r="BD23" i="34"/>
  <c r="AP24" i="34"/>
  <c r="AS24" i="34"/>
  <c r="AP23" i="34"/>
  <c r="AF27" i="34"/>
  <c r="AU28" i="33" l="1"/>
  <c r="AF26" i="34"/>
  <c r="AO27" i="34"/>
  <c r="AN27" i="34"/>
  <c r="AY32" i="34"/>
  <c r="AZ24" i="34"/>
  <c r="AG31" i="34" s="1"/>
  <c r="AG30" i="34"/>
  <c r="AS23" i="34"/>
  <c r="AI26" i="34" s="1"/>
  <c r="AI27" i="34"/>
  <c r="BD24" i="34"/>
  <c r="AK31" i="34" s="1"/>
  <c r="AS28" i="33"/>
  <c r="AR28" i="33"/>
  <c r="AT28" i="33"/>
  <c r="AC12" i="34"/>
  <c r="AC19" i="32" s="1"/>
  <c r="AE30" i="32" s="1"/>
  <c r="AC7" i="34"/>
  <c r="AC9" i="32" s="1"/>
  <c r="AE29" i="32" l="1"/>
  <c r="AF111" i="28"/>
  <c r="AF111" i="27"/>
  <c r="AY28" i="34"/>
  <c r="AX28" i="34"/>
  <c r="AO30" i="34"/>
  <c r="AN30" i="34"/>
  <c r="AW29" i="33"/>
  <c r="AW28" i="33"/>
  <c r="AV9" i="33"/>
  <c r="AV11" i="33" s="1"/>
  <c r="AU9" i="33"/>
  <c r="AU11" i="33" s="1"/>
  <c r="AT9" i="33"/>
  <c r="AT11" i="33" s="1"/>
  <c r="AS9" i="33"/>
  <c r="AS11" i="33" s="1"/>
  <c r="AR9" i="33"/>
  <c r="AR11" i="33" s="1"/>
  <c r="AQ9" i="33"/>
  <c r="AQ11" i="33" s="1"/>
  <c r="AP9" i="33"/>
  <c r="AP11" i="33" s="1"/>
  <c r="AP6" i="33"/>
  <c r="AO5" i="33"/>
  <c r="AN5" i="33"/>
  <c r="AS4" i="33"/>
  <c r="AQ4" i="33"/>
  <c r="AO4" i="33"/>
  <c r="AN4" i="33"/>
  <c r="AO3" i="33"/>
  <c r="AN3" i="33"/>
  <c r="AO2" i="33"/>
  <c r="AN2" i="33"/>
  <c r="AS6" i="33" l="1"/>
  <c r="BA6" i="33"/>
  <c r="BK6" i="33"/>
  <c r="CG6" i="33"/>
  <c r="CQ6" i="33"/>
  <c r="DM6" i="33"/>
  <c r="DW6" i="33"/>
  <c r="ES6" i="33"/>
  <c r="FC6" i="33"/>
  <c r="FY6" i="33"/>
  <c r="GI6" i="33"/>
  <c r="AW6" i="33"/>
  <c r="BE6" i="33"/>
  <c r="BS6" i="33"/>
  <c r="BT6" i="33" s="1"/>
  <c r="BS7" i="33" s="1"/>
  <c r="CC6" i="33"/>
  <c r="CK6" i="33"/>
  <c r="CY6" i="33"/>
  <c r="CZ6" i="33" s="1"/>
  <c r="CY7" i="33" s="1"/>
  <c r="DI6" i="33"/>
  <c r="DQ6" i="33"/>
  <c r="EO6" i="33"/>
  <c r="EW6" i="33"/>
  <c r="FK6" i="33"/>
  <c r="FL6" i="33" s="1"/>
  <c r="FK7" i="33" s="1"/>
  <c r="FU6" i="33"/>
  <c r="GC6" i="33"/>
  <c r="GQ6" i="33"/>
  <c r="GR6" i="33" s="1"/>
  <c r="GQ7" i="33" s="1"/>
  <c r="EG6" i="33"/>
  <c r="FM6" i="33"/>
  <c r="GS6" i="33"/>
  <c r="AU6" i="33"/>
  <c r="BC6" i="33"/>
  <c r="BM6" i="33"/>
  <c r="BN6" i="33" s="1"/>
  <c r="BM7" i="33" s="1"/>
  <c r="CA6" i="33"/>
  <c r="CI6" i="33"/>
  <c r="CS6" i="33"/>
  <c r="DG6" i="33"/>
  <c r="DO6" i="33"/>
  <c r="DY6" i="33"/>
  <c r="EM6" i="33"/>
  <c r="EU6" i="33"/>
  <c r="FE6" i="33"/>
  <c r="FF6" i="33" s="1"/>
  <c r="FE7" i="33" s="1"/>
  <c r="FS6" i="33"/>
  <c r="GA6" i="33"/>
  <c r="GK6" i="33"/>
  <c r="GL6" i="33" s="1"/>
  <c r="GK7" i="33" s="1"/>
  <c r="GU6" i="33"/>
  <c r="EE6" i="33"/>
  <c r="EF6" i="33" s="1"/>
  <c r="EE7" i="33" s="1"/>
  <c r="BU6" i="33"/>
  <c r="DA6" i="33"/>
  <c r="GO6" i="33"/>
  <c r="FA6" i="33"/>
  <c r="FB6" i="33" s="1"/>
  <c r="FA7" i="33" s="1"/>
  <c r="DE6" i="33"/>
  <c r="DF6" i="33" s="1"/>
  <c r="DE7" i="33" s="1"/>
  <c r="BQ6" i="33"/>
  <c r="BR6" i="33" s="1"/>
  <c r="BQ7" i="33" s="1"/>
  <c r="FW6" i="33"/>
  <c r="EQ6" i="33"/>
  <c r="DK6" i="33"/>
  <c r="CE6" i="33"/>
  <c r="AY6" i="33"/>
  <c r="GG6" i="33"/>
  <c r="GH6" i="33" s="1"/>
  <c r="GG7" i="33" s="1"/>
  <c r="EK6" i="33"/>
  <c r="CW6" i="33"/>
  <c r="CX6" i="33" s="1"/>
  <c r="CW7" i="33" s="1"/>
  <c r="BI6" i="33"/>
  <c r="BJ6" i="33" s="1"/>
  <c r="BI7" i="33" s="1"/>
  <c r="FO6" i="33"/>
  <c r="EI6" i="33"/>
  <c r="DC6" i="33"/>
  <c r="BW6" i="33"/>
  <c r="FQ6" i="33"/>
  <c r="FR6" i="33" s="1"/>
  <c r="FQ7" i="33" s="1"/>
  <c r="EC6" i="33"/>
  <c r="CO6" i="33"/>
  <c r="CP6" i="33" s="1"/>
  <c r="CO7" i="33" s="1"/>
  <c r="GM6" i="33"/>
  <c r="FG6" i="33"/>
  <c r="EA6" i="33"/>
  <c r="CU6" i="33"/>
  <c r="BO6" i="33"/>
  <c r="FI6" i="33"/>
  <c r="FJ6" i="33" s="1"/>
  <c r="FI7" i="33" s="1"/>
  <c r="BY6" i="33"/>
  <c r="BZ6" i="33" s="1"/>
  <c r="BY7" i="33" s="1"/>
  <c r="GE6" i="33"/>
  <c r="EY6" i="33"/>
  <c r="DS6" i="33"/>
  <c r="CM6" i="33"/>
  <c r="BG6" i="33"/>
  <c r="DU6" i="33"/>
  <c r="DV6" i="33" s="1"/>
  <c r="DU7" i="33" s="1"/>
  <c r="AL30" i="33"/>
  <c r="AL24" i="33"/>
  <c r="AL13" i="33"/>
  <c r="AQ6" i="33"/>
  <c r="AR6" i="33" s="1"/>
  <c r="AQ7" i="33" s="1"/>
  <c r="AT6" i="33"/>
  <c r="AS7" i="33" s="1"/>
  <c r="AL7" i="33"/>
  <c r="FH6" i="33" l="1"/>
  <c r="FG7" i="33"/>
  <c r="ER6" i="33"/>
  <c r="EQ7" i="33"/>
  <c r="FT6" i="33"/>
  <c r="FS7" i="33"/>
  <c r="DZ6" i="33"/>
  <c r="DY7" i="33"/>
  <c r="CJ6" i="33"/>
  <c r="CI7" i="33"/>
  <c r="AV6" i="33"/>
  <c r="AU7" i="33"/>
  <c r="EX6" i="33"/>
  <c r="EW7" i="33"/>
  <c r="BF6" i="33"/>
  <c r="BE7" i="33"/>
  <c r="FD6" i="33"/>
  <c r="FC7" i="33"/>
  <c r="CR6" i="33"/>
  <c r="CQ7" i="33"/>
  <c r="DT6" i="33"/>
  <c r="DS7" i="33"/>
  <c r="FP6" i="33"/>
  <c r="FO7" i="33"/>
  <c r="EZ6" i="33"/>
  <c r="EY7" i="33"/>
  <c r="BP6" i="33"/>
  <c r="BO7" i="33"/>
  <c r="GN6" i="33"/>
  <c r="GM7" i="33"/>
  <c r="BX6" i="33"/>
  <c r="BW7" i="33"/>
  <c r="AZ6" i="33"/>
  <c r="AY7" i="33"/>
  <c r="FX6" i="33"/>
  <c r="FW7" i="33"/>
  <c r="GP6" i="33"/>
  <c r="GO7" i="33"/>
  <c r="GV6" i="33"/>
  <c r="GU7" i="33"/>
  <c r="DP6" i="33"/>
  <c r="DO7" i="33"/>
  <c r="CB6" i="33"/>
  <c r="CA7" i="33"/>
  <c r="GT6" i="33"/>
  <c r="GS7" i="33"/>
  <c r="GD6" i="33"/>
  <c r="GC7" i="33"/>
  <c r="EP6" i="33"/>
  <c r="EO7" i="33"/>
  <c r="CL6" i="33"/>
  <c r="CK7" i="33"/>
  <c r="AX6" i="33"/>
  <c r="AW7" i="33"/>
  <c r="ET6" i="33"/>
  <c r="ES7" i="33"/>
  <c r="CH6" i="33"/>
  <c r="CG7" i="33"/>
  <c r="BH6" i="33"/>
  <c r="BG7" i="33"/>
  <c r="GF6" i="33"/>
  <c r="GE7" i="33"/>
  <c r="CV6" i="33"/>
  <c r="CU7" i="33"/>
  <c r="DD6" i="33"/>
  <c r="DC7" i="33"/>
  <c r="CF6" i="33"/>
  <c r="CE7" i="33"/>
  <c r="DB6" i="33"/>
  <c r="DA7" i="33"/>
  <c r="EV6" i="33"/>
  <c r="EU7" i="33"/>
  <c r="DH6" i="33"/>
  <c r="DG7" i="33"/>
  <c r="FN6" i="33"/>
  <c r="FM7" i="33"/>
  <c r="FV6" i="33"/>
  <c r="FU7" i="33"/>
  <c r="DR6" i="33"/>
  <c r="DQ7" i="33"/>
  <c r="CD6" i="33"/>
  <c r="CC7" i="33"/>
  <c r="GJ6" i="33"/>
  <c r="GI7" i="33"/>
  <c r="DX6" i="33"/>
  <c r="DW7" i="33"/>
  <c r="BL6" i="33"/>
  <c r="BK7" i="33"/>
  <c r="CN6" i="33"/>
  <c r="CM7" i="33"/>
  <c r="EB6" i="33"/>
  <c r="EA7" i="33"/>
  <c r="ED6" i="33"/>
  <c r="EC7" i="33"/>
  <c r="EJ6" i="33"/>
  <c r="EI7" i="33"/>
  <c r="EL6" i="33"/>
  <c r="EK7" i="33"/>
  <c r="DL6" i="33"/>
  <c r="DK7" i="33"/>
  <c r="BV6" i="33"/>
  <c r="BU7" i="33"/>
  <c r="GB6" i="33"/>
  <c r="GA7" i="33"/>
  <c r="EN6" i="33"/>
  <c r="EM7" i="33"/>
  <c r="CT6" i="33"/>
  <c r="CS7" i="33"/>
  <c r="BD6" i="33"/>
  <c r="BC7" i="33"/>
  <c r="EH6" i="33"/>
  <c r="EG7" i="33"/>
  <c r="DJ6" i="33"/>
  <c r="DI7" i="33"/>
  <c r="FZ6" i="33"/>
  <c r="FY7" i="33"/>
  <c r="DN6" i="33"/>
  <c r="DM7" i="33"/>
  <c r="BB6" i="33"/>
  <c r="BA7" i="33"/>
  <c r="AL10" i="33"/>
  <c r="AL5" i="33"/>
  <c r="AL6" i="34" s="1"/>
  <c r="AR14" i="34" s="1"/>
  <c r="AQ24" i="32" s="1"/>
  <c r="AL33" i="33"/>
  <c r="AL35" i="33"/>
  <c r="AL30" i="34" s="1"/>
  <c r="BB31" i="34" s="1"/>
  <c r="BA38" i="32" s="1"/>
  <c r="AL27" i="33"/>
  <c r="AL22" i="33"/>
  <c r="AL23" i="34" s="1"/>
  <c r="AR31" i="34" s="1"/>
  <c r="AQ38" i="32" s="1"/>
  <c r="AL16" i="33"/>
  <c r="AL18" i="33"/>
  <c r="AL13" i="34" s="1"/>
  <c r="BB14" i="34" s="1"/>
  <c r="BA24" i="32" s="1"/>
  <c r="AG16" i="33" l="1"/>
  <c r="AG14" i="33"/>
  <c r="AZ6" i="34" s="1"/>
  <c r="AE7" i="33"/>
  <c r="AE8" i="33" s="1"/>
  <c r="AE9" i="33"/>
  <c r="AO7" i="34" s="1"/>
  <c r="AH7" i="33"/>
  <c r="AH9" i="33"/>
  <c r="AR7" i="34" s="1"/>
  <c r="AO33" i="32"/>
  <c r="AK16" i="33"/>
  <c r="AK14" i="33"/>
  <c r="BD6" i="34" s="1"/>
  <c r="AL32" i="34"/>
  <c r="BA31" i="34" s="1"/>
  <c r="BB27" i="34" s="1"/>
  <c r="BB26" i="34" s="1"/>
  <c r="BB28" i="34" s="1"/>
  <c r="AF31" i="33"/>
  <c r="AY23" i="34" s="1"/>
  <c r="AJ31" i="33"/>
  <c r="BC23" i="34" s="1"/>
  <c r="AE31" i="33"/>
  <c r="AX23" i="34" s="1"/>
  <c r="AF33" i="33"/>
  <c r="AF32" i="33" s="1"/>
  <c r="AJ33" i="33"/>
  <c r="AJ32" i="33" s="1"/>
  <c r="AH33" i="33"/>
  <c r="AH32" i="33" s="1"/>
  <c r="AE33" i="33"/>
  <c r="AE32" i="33" s="1"/>
  <c r="AI33" i="33"/>
  <c r="AI32" i="33" s="1"/>
  <c r="AH31" i="33"/>
  <c r="BA23" i="34" s="1"/>
  <c r="AI31" i="33"/>
  <c r="BB23" i="34" s="1"/>
  <c r="AL25" i="34"/>
  <c r="AQ31" i="34" s="1"/>
  <c r="AR27" i="34" s="1"/>
  <c r="AR26" i="34" s="1"/>
  <c r="AR28" i="34" s="1"/>
  <c r="AH24" i="33"/>
  <c r="AH25" i="33" s="1"/>
  <c r="AG26" i="33"/>
  <c r="AQ24" i="34" s="1"/>
  <c r="AK26" i="33"/>
  <c r="AU24" i="34" s="1"/>
  <c r="AG24" i="33"/>
  <c r="AG25" i="33" s="1"/>
  <c r="AH26" i="33"/>
  <c r="AR24" i="34" s="1"/>
  <c r="AE26" i="33"/>
  <c r="AO24" i="34" s="1"/>
  <c r="AJ24" i="33"/>
  <c r="AJ25" i="33" s="1"/>
  <c r="AK24" i="33"/>
  <c r="AK25" i="33" s="1"/>
  <c r="AJ26" i="33"/>
  <c r="AT24" i="34" s="1"/>
  <c r="AE24" i="33"/>
  <c r="AO19" i="32"/>
  <c r="AO20" i="32" s="1"/>
  <c r="AJ15" i="32" s="1"/>
  <c r="AK15" i="32" s="1"/>
  <c r="AF7" i="33"/>
  <c r="AF8" i="33" s="1"/>
  <c r="AJ7" i="33"/>
  <c r="AJ8" i="33" s="1"/>
  <c r="AG9" i="33"/>
  <c r="AQ7" i="34" s="1"/>
  <c r="AK9" i="33"/>
  <c r="AU7" i="34" s="1"/>
  <c r="AK7" i="33"/>
  <c r="AK8" i="33" s="1"/>
  <c r="AG7" i="33"/>
  <c r="AG8" i="33" s="1"/>
  <c r="AF9" i="33"/>
  <c r="AP7" i="34" s="1"/>
  <c r="AI9" i="33"/>
  <c r="AS7" i="34" s="1"/>
  <c r="AI7" i="33"/>
  <c r="AI8" i="33" s="1"/>
  <c r="AJ9" i="33"/>
  <c r="AT7" i="34" s="1"/>
  <c r="AH16" i="33"/>
  <c r="AH15" i="33" s="1"/>
  <c r="BA7" i="34" s="1"/>
  <c r="AH14" i="34" s="1"/>
  <c r="AE16" i="33"/>
  <c r="AE15" i="33" s="1"/>
  <c r="AX7" i="34" s="1"/>
  <c r="AE14" i="34" s="1"/>
  <c r="AJ14" i="33"/>
  <c r="BC6" i="34" s="1"/>
  <c r="AI16" i="33"/>
  <c r="AI15" i="33" s="1"/>
  <c r="BB7" i="34" s="1"/>
  <c r="AI14" i="34" s="1"/>
  <c r="AH14" i="33"/>
  <c r="BA6" i="34" s="1"/>
  <c r="AE14" i="33"/>
  <c r="AX6" i="34" s="1"/>
  <c r="AF16" i="33"/>
  <c r="AF15" i="33" s="1"/>
  <c r="AY7" i="34" s="1"/>
  <c r="AF14" i="34" s="1"/>
  <c r="AJ16" i="33"/>
  <c r="AJ15" i="33" s="1"/>
  <c r="AI14" i="33"/>
  <c r="BB6" i="34" s="1"/>
  <c r="AF14" i="33"/>
  <c r="AY6" i="34" s="1"/>
  <c r="AL15" i="34"/>
  <c r="BA14" i="34" s="1"/>
  <c r="BB10" i="34" s="1"/>
  <c r="BB9" i="34" s="1"/>
  <c r="BB11" i="34" s="1"/>
  <c r="AL9" i="34"/>
  <c r="AE25" i="33"/>
  <c r="AW11" i="33"/>
  <c r="AH8" i="33" l="1"/>
  <c r="AR6" i="34" s="1"/>
  <c r="AH9" i="34" s="1"/>
  <c r="AH10" i="34"/>
  <c r="AG15" i="33"/>
  <c r="AZ7" i="34" s="1"/>
  <c r="AG14" i="34" s="1"/>
  <c r="AG13" i="34"/>
  <c r="AY11" i="34" s="1"/>
  <c r="AF13" i="34"/>
  <c r="AY10" i="34" s="1"/>
  <c r="AO34" i="32"/>
  <c r="AJ46" i="32" s="1"/>
  <c r="AK46" i="32" s="1"/>
  <c r="AK15" i="33"/>
  <c r="BD7" i="34" s="1"/>
  <c r="AK14" i="34" s="1"/>
  <c r="AK13" i="34"/>
  <c r="AH13" i="34"/>
  <c r="AE13" i="34"/>
  <c r="AX9" i="34" s="1"/>
  <c r="AI13" i="34"/>
  <c r="AY13" i="34" s="1"/>
  <c r="AJ13" i="34"/>
  <c r="AY14" i="34" s="1"/>
  <c r="BC7" i="34"/>
  <c r="AJ14" i="34" s="1"/>
  <c r="AK10" i="34"/>
  <c r="AU6" i="34"/>
  <c r="AK9" i="34" s="1"/>
  <c r="AI10" i="34"/>
  <c r="AS6" i="34"/>
  <c r="AI9" i="34" s="1"/>
  <c r="AP6" i="34"/>
  <c r="AF9" i="34" s="1"/>
  <c r="AF10" i="34"/>
  <c r="AG10" i="34"/>
  <c r="AQ6" i="34"/>
  <c r="AG9" i="34" s="1"/>
  <c r="AE10" i="34"/>
  <c r="AO6" i="34"/>
  <c r="AE9" i="34" s="1"/>
  <c r="AJ10" i="34"/>
  <c r="AT6" i="34"/>
  <c r="AJ9" i="34" s="1"/>
  <c r="AQ14" i="34"/>
  <c r="AR10" i="34"/>
  <c r="AR9" i="34" s="1"/>
  <c r="AR11" i="34" s="1"/>
  <c r="AF30" i="34"/>
  <c r="AY24" i="34"/>
  <c r="AF31" i="34" s="1"/>
  <c r="AE30" i="34"/>
  <c r="AX24" i="34"/>
  <c r="AE31" i="34" s="1"/>
  <c r="AM33" i="33"/>
  <c r="BC24" i="34"/>
  <c r="AJ31" i="34" s="1"/>
  <c r="AJ30" i="34"/>
  <c r="AY31" i="34" s="1"/>
  <c r="AI30" i="34"/>
  <c r="BB24" i="34"/>
  <c r="AI31" i="34" s="1"/>
  <c r="BA24" i="34"/>
  <c r="AH31" i="34" s="1"/>
  <c r="AH30" i="34"/>
  <c r="AX29" i="34" s="1"/>
  <c r="AK27" i="34"/>
  <c r="AO32" i="34" s="1"/>
  <c r="AU23" i="34"/>
  <c r="AK26" i="34" s="1"/>
  <c r="AE27" i="34"/>
  <c r="AO23" i="34"/>
  <c r="AE26" i="34" s="1"/>
  <c r="AG27" i="34"/>
  <c r="AQ23" i="34"/>
  <c r="AG26" i="34" s="1"/>
  <c r="AH27" i="34"/>
  <c r="AN29" i="34" s="1"/>
  <c r="AR23" i="34"/>
  <c r="AH26" i="34" s="1"/>
  <c r="AT23" i="34"/>
  <c r="AJ26" i="34" s="1"/>
  <c r="AJ27" i="34"/>
  <c r="AW12" i="33"/>
  <c r="AC18" i="33" s="1"/>
  <c r="AX10" i="34" l="1"/>
  <c r="AO12" i="34"/>
  <c r="AP2" i="34"/>
  <c r="AX11" i="34"/>
  <c r="AX13" i="34" s="1"/>
  <c r="AX14" i="34" s="1"/>
  <c r="AY12" i="34"/>
  <c r="AX12" i="34"/>
  <c r="AY15" i="34"/>
  <c r="AY9" i="34"/>
  <c r="AR2" i="34"/>
  <c r="AO14" i="34"/>
  <c r="AO2" i="34"/>
  <c r="AO11" i="34"/>
  <c r="AO13" i="34"/>
  <c r="AQ2" i="34"/>
  <c r="AO10" i="34"/>
  <c r="AN2" i="34"/>
  <c r="AN10" i="34"/>
  <c r="AM2" i="34"/>
  <c r="AN9" i="34"/>
  <c r="AO9" i="34"/>
  <c r="AS2" i="34"/>
  <c r="AO15" i="34"/>
  <c r="AO29" i="34"/>
  <c r="AO26" i="34"/>
  <c r="AN26" i="34"/>
  <c r="AN31" i="34"/>
  <c r="AO31" i="34"/>
  <c r="AY27" i="34"/>
  <c r="AX27" i="34"/>
  <c r="AO28" i="34"/>
  <c r="AY29" i="34"/>
  <c r="AY26" i="34"/>
  <c r="AX26" i="34"/>
  <c r="AX30" i="34" s="1"/>
  <c r="AY30" i="34"/>
  <c r="AC35" i="33"/>
  <c r="AC22" i="33"/>
  <c r="AC22" i="34" s="1"/>
  <c r="AC5" i="33"/>
  <c r="AC5" i="34" s="1"/>
  <c r="B18" i="22"/>
  <c r="C18" i="22"/>
  <c r="D18" i="22"/>
  <c r="E18" i="22"/>
  <c r="M18" i="22"/>
  <c r="N18" i="22"/>
  <c r="O18" i="22"/>
  <c r="B19" i="22"/>
  <c r="C19" i="22"/>
  <c r="D19" i="22"/>
  <c r="E19" i="22"/>
  <c r="F19" i="22"/>
  <c r="M19" i="22"/>
  <c r="N19" i="22"/>
  <c r="O19" i="22"/>
  <c r="B20" i="22"/>
  <c r="C20" i="22"/>
  <c r="D20" i="22"/>
  <c r="E20" i="22"/>
  <c r="M20" i="22"/>
  <c r="N20" i="22"/>
  <c r="O20" i="22"/>
  <c r="B21" i="22"/>
  <c r="C21" i="22"/>
  <c r="D21" i="22"/>
  <c r="E21" i="22"/>
  <c r="F21" i="22"/>
  <c r="M21" i="22"/>
  <c r="N21" i="22"/>
  <c r="O21" i="22"/>
  <c r="D17" i="22"/>
  <c r="E17" i="22"/>
  <c r="M17" i="22"/>
  <c r="N17" i="22"/>
  <c r="O17" i="22"/>
  <c r="B13" i="22"/>
  <c r="C13" i="22"/>
  <c r="D13" i="22"/>
  <c r="E13" i="22"/>
  <c r="F13" i="22"/>
  <c r="M13" i="22"/>
  <c r="N13" i="22"/>
  <c r="O13" i="22"/>
  <c r="B14" i="22"/>
  <c r="C14" i="22"/>
  <c r="D14" i="22"/>
  <c r="E14" i="22"/>
  <c r="M14" i="22"/>
  <c r="N14" i="22"/>
  <c r="O14" i="22"/>
  <c r="B15" i="22"/>
  <c r="C15" i="22"/>
  <c r="D15" i="22"/>
  <c r="E15" i="22"/>
  <c r="M15" i="22"/>
  <c r="N15" i="22"/>
  <c r="O15" i="22"/>
  <c r="B16" i="22"/>
  <c r="C16" i="22"/>
  <c r="D16" i="22"/>
  <c r="E16" i="22"/>
  <c r="M16" i="22"/>
  <c r="N16" i="22"/>
  <c r="O16" i="22"/>
  <c r="D12" i="22"/>
  <c r="E12" i="22"/>
  <c r="M12" i="22"/>
  <c r="N12" i="22"/>
  <c r="O12" i="22"/>
  <c r="B8" i="22"/>
  <c r="C8" i="22"/>
  <c r="D8" i="22"/>
  <c r="E8" i="22"/>
  <c r="M8" i="22"/>
  <c r="N8" i="22"/>
  <c r="O8" i="22"/>
  <c r="B9" i="22"/>
  <c r="C9" i="22"/>
  <c r="D9" i="22"/>
  <c r="E9" i="22"/>
  <c r="I9" i="22"/>
  <c r="M9" i="22"/>
  <c r="N9" i="22"/>
  <c r="O9" i="22"/>
  <c r="B10" i="22"/>
  <c r="C10" i="22"/>
  <c r="D10" i="22"/>
  <c r="E10" i="22"/>
  <c r="M10" i="22"/>
  <c r="N10" i="22"/>
  <c r="O10" i="22"/>
  <c r="B11" i="22"/>
  <c r="C11" i="22"/>
  <c r="D11" i="22"/>
  <c r="E11" i="22"/>
  <c r="M11" i="22"/>
  <c r="N11" i="22"/>
  <c r="O11" i="22"/>
  <c r="D7" i="22"/>
  <c r="E7" i="22"/>
  <c r="M7" i="22"/>
  <c r="N7" i="22"/>
  <c r="O7" i="22"/>
  <c r="B3" i="22"/>
  <c r="C3" i="22"/>
  <c r="D3" i="22"/>
  <c r="E3" i="22"/>
  <c r="M3" i="22"/>
  <c r="N3" i="22"/>
  <c r="O3" i="22"/>
  <c r="B4" i="22"/>
  <c r="C4" i="22"/>
  <c r="D4" i="22"/>
  <c r="E4" i="22"/>
  <c r="M4" i="22"/>
  <c r="N4" i="22"/>
  <c r="O4" i="22"/>
  <c r="B5" i="22"/>
  <c r="C5" i="22"/>
  <c r="D5" i="22"/>
  <c r="E5" i="22"/>
  <c r="M5" i="22"/>
  <c r="N5" i="22"/>
  <c r="O5" i="22"/>
  <c r="B6" i="22"/>
  <c r="C6" i="22"/>
  <c r="D6" i="22"/>
  <c r="E6" i="22"/>
  <c r="M6" i="22"/>
  <c r="N6" i="22"/>
  <c r="O6" i="22"/>
  <c r="M2" i="22"/>
  <c r="N2" i="22"/>
  <c r="O2" i="22"/>
  <c r="I6" i="28"/>
  <c r="I21" i="22" s="1"/>
  <c r="F6" i="28"/>
  <c r="I5" i="28"/>
  <c r="I20" i="22" s="1"/>
  <c r="F5" i="28"/>
  <c r="F20" i="22" s="1"/>
  <c r="I4" i="28"/>
  <c r="I19" i="22" s="1"/>
  <c r="F4" i="28"/>
  <c r="I3" i="28"/>
  <c r="I18" i="22" s="1"/>
  <c r="F3" i="28"/>
  <c r="F18" i="22" s="1"/>
  <c r="I2" i="28"/>
  <c r="I17" i="22" s="1"/>
  <c r="F2" i="28"/>
  <c r="F17" i="22" s="1"/>
  <c r="C17" i="22"/>
  <c r="B17" i="22"/>
  <c r="I6" i="27"/>
  <c r="I16" i="22" s="1"/>
  <c r="F6" i="27"/>
  <c r="F16" i="22" s="1"/>
  <c r="I5" i="27"/>
  <c r="I15" i="22" s="1"/>
  <c r="F5" i="27"/>
  <c r="F15" i="22" s="1"/>
  <c r="I4" i="27"/>
  <c r="I14" i="22" s="1"/>
  <c r="F4" i="27"/>
  <c r="F14" i="22" s="1"/>
  <c r="I3" i="27"/>
  <c r="I13" i="22" s="1"/>
  <c r="F3" i="27"/>
  <c r="I2" i="27"/>
  <c r="I12" i="22" s="1"/>
  <c r="F2" i="27"/>
  <c r="F12" i="22" s="1"/>
  <c r="C12" i="22"/>
  <c r="B12" i="22"/>
  <c r="I6" i="24"/>
  <c r="I11" i="22" s="1"/>
  <c r="F6" i="24"/>
  <c r="F11" i="22" s="1"/>
  <c r="I5" i="24"/>
  <c r="I10" i="22" s="1"/>
  <c r="F5" i="24"/>
  <c r="F10" i="22" s="1"/>
  <c r="I4" i="24"/>
  <c r="F4" i="24"/>
  <c r="F9" i="22" s="1"/>
  <c r="I3" i="24"/>
  <c r="I8" i="22" s="1"/>
  <c r="F3" i="24"/>
  <c r="F8" i="22" s="1"/>
  <c r="I2" i="24"/>
  <c r="I7" i="22" s="1"/>
  <c r="F2" i="24"/>
  <c r="F7" i="22" s="1"/>
  <c r="C7" i="22"/>
  <c r="B7" i="22"/>
  <c r="I6" i="18"/>
  <c r="I6" i="22" s="1"/>
  <c r="I5" i="18"/>
  <c r="I5" i="22" s="1"/>
  <c r="I4" i="18"/>
  <c r="I4" i="22" s="1"/>
  <c r="I3" i="18"/>
  <c r="I3" i="22" s="1"/>
  <c r="F3" i="18"/>
  <c r="F3" i="22" s="1"/>
  <c r="F4" i="18"/>
  <c r="F4" i="22" s="1"/>
  <c r="F5" i="18"/>
  <c r="F5" i="22" s="1"/>
  <c r="F6" i="18"/>
  <c r="F6" i="22" s="1"/>
  <c r="F2" i="18"/>
  <c r="F2" i="22" s="1"/>
  <c r="I2" i="22"/>
  <c r="C2" i="22"/>
  <c r="D2" i="22"/>
  <c r="E2" i="22"/>
  <c r="B2" i="22"/>
  <c r="AX15" i="34" l="1"/>
  <c r="AZ21" i="34" s="1"/>
  <c r="BA27" i="32" s="1"/>
  <c r="AT2" i="34"/>
  <c r="AX22" i="34"/>
  <c r="AY28" i="32" s="1"/>
  <c r="AZ22" i="34"/>
  <c r="BA28" i="32" s="1"/>
  <c r="AX19" i="34"/>
  <c r="AZ19" i="34"/>
  <c r="BA25" i="32" s="1"/>
  <c r="AN28" i="34"/>
  <c r="AN32" i="34"/>
  <c r="AX31" i="34"/>
  <c r="AG47" i="18"/>
  <c r="AF47" i="18"/>
  <c r="AH99" i="18"/>
  <c r="AG99" i="18"/>
  <c r="AF99" i="18"/>
  <c r="AE99" i="18"/>
  <c r="AH98" i="18"/>
  <c r="AG98" i="18"/>
  <c r="AF98" i="18"/>
  <c r="AE98" i="18"/>
  <c r="AD98" i="24" s="1"/>
  <c r="AH86" i="18"/>
  <c r="AG86" i="18"/>
  <c r="AF86" i="18"/>
  <c r="AE86" i="18"/>
  <c r="AH85" i="18"/>
  <c r="AG85" i="18"/>
  <c r="AF85" i="18"/>
  <c r="AE85" i="18"/>
  <c r="AH73" i="18"/>
  <c r="AG73" i="18"/>
  <c r="AF73" i="18"/>
  <c r="AE73" i="18"/>
  <c r="AH72" i="18"/>
  <c r="AG72" i="18"/>
  <c r="AF72" i="18"/>
  <c r="AE72" i="18"/>
  <c r="AG60" i="18"/>
  <c r="AF60" i="18"/>
  <c r="AE59" i="18"/>
  <c r="AH60" i="18"/>
  <c r="AE60" i="18"/>
  <c r="AH59" i="18"/>
  <c r="AG59" i="18"/>
  <c r="AF59" i="18"/>
  <c r="AH47" i="18"/>
  <c r="AH46" i="18"/>
  <c r="AG46" i="18"/>
  <c r="AF46" i="18"/>
  <c r="J6" i="28"/>
  <c r="J21" i="22" s="1"/>
  <c r="G6" i="28"/>
  <c r="G21" i="22" s="1"/>
  <c r="AJ95" i="28"/>
  <c r="AJ92" i="28"/>
  <c r="AJ91" i="28"/>
  <c r="AJ90" i="28"/>
  <c r="AJ89" i="28"/>
  <c r="AJ88" i="28"/>
  <c r="J5" i="28"/>
  <c r="J20" i="22" s="1"/>
  <c r="G5" i="28"/>
  <c r="G20" i="22" s="1"/>
  <c r="AJ82" i="28"/>
  <c r="AJ79" i="28"/>
  <c r="AJ78" i="28"/>
  <c r="AJ77" i="28"/>
  <c r="AJ76" i="28"/>
  <c r="AJ75" i="28"/>
  <c r="J4" i="28"/>
  <c r="J19" i="22" s="1"/>
  <c r="G4" i="28"/>
  <c r="G19" i="22" s="1"/>
  <c r="AJ69" i="28"/>
  <c r="AJ66" i="28"/>
  <c r="AJ65" i="28"/>
  <c r="AJ64" i="28"/>
  <c r="AJ63" i="28"/>
  <c r="AJ62" i="28"/>
  <c r="AJ61" i="28"/>
  <c r="J3" i="28"/>
  <c r="J18" i="22" s="1"/>
  <c r="G3" i="28"/>
  <c r="G18" i="22" s="1"/>
  <c r="AJ56" i="28"/>
  <c r="AJ53" i="28"/>
  <c r="AJ52" i="28"/>
  <c r="AJ51" i="28"/>
  <c r="AJ50" i="28"/>
  <c r="AJ49" i="28"/>
  <c r="J2" i="28"/>
  <c r="J17" i="22" s="1"/>
  <c r="G2" i="28"/>
  <c r="G17" i="22" s="1"/>
  <c r="AJ43" i="28"/>
  <c r="AJ40" i="28"/>
  <c r="AJ39" i="28"/>
  <c r="AJ38" i="28"/>
  <c r="AJ37" i="28"/>
  <c r="AJ36" i="28"/>
  <c r="AJ41" i="28" s="1"/>
  <c r="AJ45" i="28" s="1"/>
  <c r="AJ42" i="28" s="1"/>
  <c r="AD44" i="28" s="1"/>
  <c r="AK32" i="28"/>
  <c r="AK31" i="28"/>
  <c r="AK27" i="28"/>
  <c r="AK24" i="28"/>
  <c r="AE31" i="28" s="1"/>
  <c r="AK23" i="28"/>
  <c r="CR18" i="28"/>
  <c r="CR17" i="28"/>
  <c r="CR16" i="28"/>
  <c r="J6" i="27"/>
  <c r="J16" i="22" s="1"/>
  <c r="G6" i="27"/>
  <c r="G16" i="22" s="1"/>
  <c r="AJ95" i="27"/>
  <c r="AJ92" i="27"/>
  <c r="AJ91" i="27"/>
  <c r="AJ90" i="27"/>
  <c r="AJ89" i="27"/>
  <c r="AJ88" i="27"/>
  <c r="J5" i="27"/>
  <c r="J15" i="22" s="1"/>
  <c r="G5" i="27"/>
  <c r="G15" i="22" s="1"/>
  <c r="AJ82" i="27"/>
  <c r="AJ79" i="27"/>
  <c r="AJ78" i="27"/>
  <c r="AJ77" i="27"/>
  <c r="AJ76" i="27"/>
  <c r="AJ75" i="27"/>
  <c r="J4" i="27"/>
  <c r="J14" i="22" s="1"/>
  <c r="G4" i="27"/>
  <c r="G14" i="22" s="1"/>
  <c r="AJ69" i="27"/>
  <c r="AJ66" i="27"/>
  <c r="AJ65" i="27"/>
  <c r="AJ64" i="27"/>
  <c r="AJ63" i="27"/>
  <c r="AJ62" i="27"/>
  <c r="AJ61" i="27"/>
  <c r="J3" i="27"/>
  <c r="J13" i="22" s="1"/>
  <c r="G3" i="27"/>
  <c r="G13" i="22" s="1"/>
  <c r="AJ56" i="27"/>
  <c r="AJ53" i="27"/>
  <c r="AJ52" i="27"/>
  <c r="AJ51" i="27"/>
  <c r="AJ50" i="27"/>
  <c r="AJ49" i="27"/>
  <c r="J2" i="27"/>
  <c r="J12" i="22" s="1"/>
  <c r="G2" i="27"/>
  <c r="G12" i="22" s="1"/>
  <c r="AJ43" i="27"/>
  <c r="AJ40" i="27"/>
  <c r="AJ39" i="27"/>
  <c r="AJ38" i="27"/>
  <c r="AJ37" i="27"/>
  <c r="AJ36" i="27"/>
  <c r="AK32" i="27"/>
  <c r="AE32" i="27" s="1"/>
  <c r="AK31" i="27"/>
  <c r="AK27" i="27"/>
  <c r="AK24" i="27"/>
  <c r="AE31" i="27" s="1"/>
  <c r="AK23" i="27"/>
  <c r="CR18" i="27"/>
  <c r="CR17" i="27"/>
  <c r="CR16" i="27"/>
  <c r="AE47" i="18"/>
  <c r="AE46" i="18"/>
  <c r="J6" i="24"/>
  <c r="J11" i="22" s="1"/>
  <c r="AJ95" i="24"/>
  <c r="AJ92" i="24"/>
  <c r="AJ91" i="24"/>
  <c r="AJ90" i="24"/>
  <c r="AJ89" i="24"/>
  <c r="AJ88" i="24"/>
  <c r="J5" i="24"/>
  <c r="J10" i="22" s="1"/>
  <c r="G5" i="24"/>
  <c r="G10" i="22" s="1"/>
  <c r="AJ82" i="24"/>
  <c r="AJ79" i="24"/>
  <c r="AJ78" i="24"/>
  <c r="AJ77" i="24"/>
  <c r="AJ76" i="24"/>
  <c r="AJ75" i="24"/>
  <c r="J4" i="24"/>
  <c r="J9" i="22" s="1"/>
  <c r="G4" i="24"/>
  <c r="G9" i="22" s="1"/>
  <c r="AJ69" i="24"/>
  <c r="AJ66" i="24"/>
  <c r="AJ65" i="24"/>
  <c r="AJ64" i="24"/>
  <c r="AJ63" i="24"/>
  <c r="AJ62" i="24"/>
  <c r="AJ61" i="24"/>
  <c r="J3" i="24"/>
  <c r="J8" i="22" s="1"/>
  <c r="G3" i="24"/>
  <c r="G8" i="22" s="1"/>
  <c r="AJ56" i="24"/>
  <c r="AJ53" i="24"/>
  <c r="AJ52" i="24"/>
  <c r="AJ51" i="24"/>
  <c r="AJ50" i="24"/>
  <c r="AJ49" i="24"/>
  <c r="J2" i="24"/>
  <c r="J7" i="22" s="1"/>
  <c r="G2" i="24"/>
  <c r="G7" i="22" s="1"/>
  <c r="AJ43" i="24"/>
  <c r="AJ40" i="24"/>
  <c r="AJ39" i="24"/>
  <c r="AJ38" i="24"/>
  <c r="AJ37" i="24"/>
  <c r="AJ36" i="24"/>
  <c r="AK32" i="24"/>
  <c r="AK31" i="24"/>
  <c r="AK27" i="24"/>
  <c r="AK24" i="24"/>
  <c r="AE31" i="24" s="1"/>
  <c r="AK23" i="24"/>
  <c r="CR18" i="24"/>
  <c r="CR17" i="24"/>
  <c r="CR16" i="24"/>
  <c r="BF28" i="32" l="1"/>
  <c r="BG28" i="32"/>
  <c r="AY25" i="32"/>
  <c r="AF18" i="32" s="1"/>
  <c r="G6" i="24"/>
  <c r="G11" i="22" s="1"/>
  <c r="AI91" i="24"/>
  <c r="AD72" i="27"/>
  <c r="AD85" i="28"/>
  <c r="AD85" i="27"/>
  <c r="AD98" i="27"/>
  <c r="AY19" i="34"/>
  <c r="AZ25" i="32" s="1"/>
  <c r="AX21" i="34"/>
  <c r="AY27" i="32" s="1"/>
  <c r="AY21" i="34"/>
  <c r="AX20" i="34"/>
  <c r="AY26" i="32" s="1"/>
  <c r="AJ93" i="28"/>
  <c r="AJ97" i="28" s="1"/>
  <c r="AJ94" i="28" s="1"/>
  <c r="AD96" i="28" s="1"/>
  <c r="AJ80" i="28"/>
  <c r="AJ84" i="28" s="1"/>
  <c r="AJ81" i="28" s="1"/>
  <c r="AD83" i="28" s="1"/>
  <c r="AJ67" i="28"/>
  <c r="AJ71" i="28" s="1"/>
  <c r="AJ68" i="28" s="1"/>
  <c r="AD70" i="28" s="1"/>
  <c r="AJ54" i="28"/>
  <c r="AJ58" i="28" s="1"/>
  <c r="AJ55" i="28" s="1"/>
  <c r="AD57" i="28" s="1"/>
  <c r="AD59" i="18"/>
  <c r="AI53" i="18" s="1"/>
  <c r="AJ54" i="27"/>
  <c r="AJ58" i="27" s="1"/>
  <c r="AJ55" i="27" s="1"/>
  <c r="AD57" i="27" s="1"/>
  <c r="AJ41" i="27"/>
  <c r="AJ45" i="27" s="1"/>
  <c r="AJ42" i="27" s="1"/>
  <c r="AD44" i="27" s="1"/>
  <c r="AJ80" i="24"/>
  <c r="AJ84" i="24" s="1"/>
  <c r="AJ81" i="24" s="1"/>
  <c r="AD83" i="24" s="1"/>
  <c r="AJ67" i="24"/>
  <c r="AJ71" i="24" s="1"/>
  <c r="AJ68" i="24" s="1"/>
  <c r="AD70" i="24" s="1"/>
  <c r="AJ41" i="24"/>
  <c r="AJ45" i="24" s="1"/>
  <c r="AJ42" i="24" s="1"/>
  <c r="AD44" i="24" s="1"/>
  <c r="AD46" i="28"/>
  <c r="AI40" i="28" s="1"/>
  <c r="AY22" i="34"/>
  <c r="AZ28" i="32" s="1"/>
  <c r="AY20" i="34"/>
  <c r="AZ26" i="32" s="1"/>
  <c r="BC22" i="34"/>
  <c r="BD22" i="34"/>
  <c r="BD19" i="34"/>
  <c r="BE25" i="32" s="1"/>
  <c r="BC19" i="34"/>
  <c r="BD25" i="32" s="1"/>
  <c r="AN37" i="34"/>
  <c r="AO40" i="32" s="1"/>
  <c r="AG39" i="32" s="1"/>
  <c r="AO36" i="34"/>
  <c r="AP39" i="32" s="1"/>
  <c r="AN39" i="34"/>
  <c r="AO42" i="32" s="1"/>
  <c r="AI39" i="32" s="1"/>
  <c r="AO37" i="34"/>
  <c r="AP40" i="32" s="1"/>
  <c r="AO38" i="34"/>
  <c r="AP41" i="32" s="1"/>
  <c r="AN38" i="34"/>
  <c r="AO41" i="32" s="1"/>
  <c r="AH39" i="32" s="1"/>
  <c r="AP37" i="34"/>
  <c r="AQ40" i="32" s="1"/>
  <c r="AP39" i="34"/>
  <c r="AQ42" i="32" s="1"/>
  <c r="AN36" i="34"/>
  <c r="AO39" i="32" s="1"/>
  <c r="AF39" i="32" s="1"/>
  <c r="AP36" i="34"/>
  <c r="AQ39" i="32" s="1"/>
  <c r="AP38" i="34"/>
  <c r="AQ41" i="32" s="1"/>
  <c r="AO39" i="34"/>
  <c r="AP42" i="32" s="1"/>
  <c r="AX32" i="34"/>
  <c r="CR23" i="24"/>
  <c r="AE32" i="28"/>
  <c r="CR27" i="28"/>
  <c r="CT27" i="28" s="1"/>
  <c r="CR23" i="27"/>
  <c r="CR15" i="27" s="1"/>
  <c r="AJ80" i="27"/>
  <c r="AJ84" i="27" s="1"/>
  <c r="AJ81" i="27" s="1"/>
  <c r="AD83" i="27" s="1"/>
  <c r="AJ54" i="24"/>
  <c r="AJ58" i="24" s="1"/>
  <c r="AJ55" i="24" s="1"/>
  <c r="AD57" i="24" s="1"/>
  <c r="AD59" i="28"/>
  <c r="AD46" i="24"/>
  <c r="AD59" i="24"/>
  <c r="AD59" i="27"/>
  <c r="AD72" i="28"/>
  <c r="AD98" i="28"/>
  <c r="AD46" i="27"/>
  <c r="AD72" i="18"/>
  <c r="AI66" i="18" s="1"/>
  <c r="AD85" i="18"/>
  <c r="AI79" i="18" s="1"/>
  <c r="AD98" i="18"/>
  <c r="AI92" i="18" s="1"/>
  <c r="AJ93" i="27"/>
  <c r="AJ97" i="27" s="1"/>
  <c r="AJ94" i="27" s="1"/>
  <c r="AD96" i="27" s="1"/>
  <c r="AJ67" i="27"/>
  <c r="AJ71" i="27" s="1"/>
  <c r="AJ68" i="27" s="1"/>
  <c r="AD70" i="27" s="1"/>
  <c r="AD46" i="18"/>
  <c r="AI40" i="18" s="1"/>
  <c r="AD85" i="24"/>
  <c r="AD72" i="24"/>
  <c r="AE32" i="24"/>
  <c r="AJ93" i="24"/>
  <c r="AJ97" i="24" s="1"/>
  <c r="AJ94" i="24" s="1"/>
  <c r="AD96" i="24" s="1"/>
  <c r="CR27" i="24"/>
  <c r="CR19" i="24" s="1"/>
  <c r="CR23" i="28"/>
  <c r="CT23" i="27"/>
  <c r="CR27" i="27"/>
  <c r="CR15" i="24"/>
  <c r="CT23" i="24"/>
  <c r="AG107" i="18" l="1"/>
  <c r="BE28" i="32"/>
  <c r="AI21" i="32" s="1"/>
  <c r="BA21" i="34"/>
  <c r="BB27" i="32" s="1"/>
  <c r="AZ27" i="32"/>
  <c r="BF25" i="32"/>
  <c r="BG25" i="32"/>
  <c r="AF22" i="32" s="1"/>
  <c r="BD28" i="32"/>
  <c r="AI19" i="32" s="1"/>
  <c r="BF27" i="32"/>
  <c r="AH20" i="32" s="1"/>
  <c r="BG27" i="32"/>
  <c r="AH22" i="32" s="1"/>
  <c r="AH18" i="32"/>
  <c r="AI18" i="32"/>
  <c r="AI22" i="32"/>
  <c r="AG18" i="32"/>
  <c r="BA19" i="34"/>
  <c r="BB25" i="32" s="1"/>
  <c r="H15" i="22"/>
  <c r="AI79" i="27"/>
  <c r="H20" i="22"/>
  <c r="AI79" i="28"/>
  <c r="H14" i="22"/>
  <c r="AI66" i="27"/>
  <c r="H16" i="22"/>
  <c r="AI92" i="27"/>
  <c r="H11" i="22"/>
  <c r="AI92" i="24"/>
  <c r="BC21" i="34"/>
  <c r="H17" i="22"/>
  <c r="BD21" i="34"/>
  <c r="CR19" i="28"/>
  <c r="BB21" i="34"/>
  <c r="BA22" i="34"/>
  <c r="BB28" i="32" s="1"/>
  <c r="AF19" i="32"/>
  <c r="AF21" i="32"/>
  <c r="AV42" i="32"/>
  <c r="AI41" i="32" s="1"/>
  <c r="AW42" i="32"/>
  <c r="AI43" i="32" s="1"/>
  <c r="BB19" i="34"/>
  <c r="AI20" i="32"/>
  <c r="AQ39" i="34"/>
  <c r="AR42" i="32" s="1"/>
  <c r="AQ37" i="34"/>
  <c r="AR39" i="34"/>
  <c r="AS42" i="32" s="1"/>
  <c r="AI44" i="32" s="1"/>
  <c r="AT39" i="34"/>
  <c r="AU42" i="32" s="1"/>
  <c r="AI42" i="32" s="1"/>
  <c r="AS39" i="34"/>
  <c r="AT42" i="32" s="1"/>
  <c r="AI40" i="32" s="1"/>
  <c r="AS38" i="34"/>
  <c r="AT41" i="32" s="1"/>
  <c r="AT38" i="34"/>
  <c r="AU41" i="32" s="1"/>
  <c r="AQ36" i="34"/>
  <c r="AT36" i="34"/>
  <c r="AU39" i="32" s="1"/>
  <c r="AS36" i="34"/>
  <c r="AT39" i="32" s="1"/>
  <c r="AQ38" i="34"/>
  <c r="AT37" i="34"/>
  <c r="AU40" i="32" s="1"/>
  <c r="AS37" i="34"/>
  <c r="AT40" i="32" s="1"/>
  <c r="AZ36" i="34"/>
  <c r="BA39" i="32" s="1"/>
  <c r="AX38" i="34"/>
  <c r="AY41" i="32" s="1"/>
  <c r="AH49" i="32" s="1"/>
  <c r="AZ38" i="34"/>
  <c r="BA41" i="32" s="1"/>
  <c r="AX37" i="34"/>
  <c r="AY40" i="32" s="1"/>
  <c r="AG49" i="32" s="1"/>
  <c r="AY36" i="34"/>
  <c r="AZ39" i="32" s="1"/>
  <c r="AY39" i="34"/>
  <c r="AZ42" i="32" s="1"/>
  <c r="AZ37" i="34"/>
  <c r="BA40" i="32" s="1"/>
  <c r="AX39" i="34"/>
  <c r="AY42" i="32" s="1"/>
  <c r="AY37" i="34"/>
  <c r="AZ40" i="32" s="1"/>
  <c r="AY38" i="34"/>
  <c r="AZ41" i="32" s="1"/>
  <c r="AX36" i="34"/>
  <c r="AY39" i="32" s="1"/>
  <c r="AF49" i="32" s="1"/>
  <c r="AZ39" i="34"/>
  <c r="BA42" i="32" s="1"/>
  <c r="CT27" i="24"/>
  <c r="CS14" i="24"/>
  <c r="CT23" i="28"/>
  <c r="CR15" i="28"/>
  <c r="CS14" i="28" s="1"/>
  <c r="CR19" i="27"/>
  <c r="CT27" i="27"/>
  <c r="CS14" i="27"/>
  <c r="BC27" i="32" l="1"/>
  <c r="BC25" i="32"/>
  <c r="AF23" i="32" s="1"/>
  <c r="AF20" i="32"/>
  <c r="AH21" i="32"/>
  <c r="BE27" i="32"/>
  <c r="BD27" i="32"/>
  <c r="AH19" i="32" s="1"/>
  <c r="H21" i="22"/>
  <c r="AI92" i="28"/>
  <c r="H8" i="22"/>
  <c r="AI53" i="24"/>
  <c r="H10" i="22"/>
  <c r="AI79" i="24"/>
  <c r="H7" i="22"/>
  <c r="AI40" i="24"/>
  <c r="H13" i="22"/>
  <c r="AI53" i="27"/>
  <c r="H19" i="22"/>
  <c r="AI66" i="28"/>
  <c r="H12" i="22"/>
  <c r="AI40" i="27"/>
  <c r="AG107" i="27" s="1"/>
  <c r="H18" i="22"/>
  <c r="AI53" i="28"/>
  <c r="H9" i="22"/>
  <c r="AI66" i="24"/>
  <c r="BG42" i="32"/>
  <c r="AI53" i="32" s="1"/>
  <c r="AI49" i="32"/>
  <c r="AV40" i="32"/>
  <c r="AG41" i="32" s="1"/>
  <c r="AG40" i="32"/>
  <c r="AW39" i="32"/>
  <c r="AF43" i="32" s="1"/>
  <c r="AF42" i="32"/>
  <c r="AV39" i="32"/>
  <c r="AF41" i="32" s="1"/>
  <c r="AF40" i="32"/>
  <c r="AW40" i="32"/>
  <c r="AG43" i="32" s="1"/>
  <c r="AG42" i="32"/>
  <c r="AV41" i="32"/>
  <c r="AH41" i="32" s="1"/>
  <c r="AH40" i="32"/>
  <c r="AW41" i="32"/>
  <c r="AH43" i="32" s="1"/>
  <c r="AH42" i="32"/>
  <c r="BB22" i="34"/>
  <c r="BF41" i="32"/>
  <c r="AH51" i="32" s="1"/>
  <c r="BG41" i="32"/>
  <c r="AH53" i="32" s="1"/>
  <c r="AR36" i="34"/>
  <c r="AS39" i="32" s="1"/>
  <c r="AF44" i="32" s="1"/>
  <c r="AR39" i="32"/>
  <c r="AR38" i="34"/>
  <c r="AS41" i="32" s="1"/>
  <c r="AH44" i="32" s="1"/>
  <c r="AR41" i="32"/>
  <c r="AR37" i="34"/>
  <c r="AS40" i="32" s="1"/>
  <c r="AG44" i="32" s="1"/>
  <c r="AR40" i="32"/>
  <c r="BA36" i="34"/>
  <c r="BB39" i="32" s="1"/>
  <c r="BA37" i="34"/>
  <c r="BD39" i="34"/>
  <c r="BE42" i="32" s="1"/>
  <c r="AI52" i="32" s="1"/>
  <c r="BB39" i="34"/>
  <c r="BC42" i="32" s="1"/>
  <c r="AI54" i="32" s="1"/>
  <c r="BC39" i="34"/>
  <c r="BD42" i="32" s="1"/>
  <c r="AI50" i="32" s="1"/>
  <c r="BC36" i="34"/>
  <c r="BD36" i="34"/>
  <c r="BD37" i="34"/>
  <c r="BE40" i="32" s="1"/>
  <c r="BC37" i="34"/>
  <c r="BD40" i="32" s="1"/>
  <c r="BA38" i="34"/>
  <c r="BB41" i="32" s="1"/>
  <c r="BA39" i="34"/>
  <c r="BB42" i="32" s="1"/>
  <c r="BD38" i="34"/>
  <c r="BE41" i="32" s="1"/>
  <c r="AH52" i="32" s="1"/>
  <c r="BC38" i="34"/>
  <c r="BD41" i="32" s="1"/>
  <c r="AH50" i="32" s="1"/>
  <c r="BB38" i="34"/>
  <c r="BC41" i="32" s="1"/>
  <c r="AH54" i="32" s="1"/>
  <c r="J6" i="18"/>
  <c r="J6" i="22" s="1"/>
  <c r="AI91" i="18"/>
  <c r="AJ95" i="18"/>
  <c r="AJ92" i="18"/>
  <c r="AJ91" i="18"/>
  <c r="AJ90" i="18"/>
  <c r="AJ89" i="18"/>
  <c r="AJ88" i="18"/>
  <c r="J5" i="18"/>
  <c r="J5" i="22" s="1"/>
  <c r="AJ82" i="18"/>
  <c r="AJ79" i="18"/>
  <c r="AJ78" i="18"/>
  <c r="AJ77" i="18"/>
  <c r="AJ76" i="18"/>
  <c r="AJ75" i="18"/>
  <c r="J4" i="18"/>
  <c r="J4" i="22" s="1"/>
  <c r="AJ69" i="18"/>
  <c r="AJ66" i="18"/>
  <c r="AJ65" i="18"/>
  <c r="AJ64" i="18"/>
  <c r="AJ63" i="18"/>
  <c r="AJ62" i="18"/>
  <c r="J3" i="18"/>
  <c r="J3" i="22" s="1"/>
  <c r="AJ56" i="18"/>
  <c r="AJ53" i="18"/>
  <c r="AJ52" i="18"/>
  <c r="AJ51" i="18"/>
  <c r="AJ50" i="18"/>
  <c r="AJ49" i="18"/>
  <c r="AJ61" i="18"/>
  <c r="J2" i="18"/>
  <c r="J2" i="22" s="1"/>
  <c r="AJ43" i="18"/>
  <c r="AJ40" i="18"/>
  <c r="AJ39" i="18"/>
  <c r="AJ38" i="18"/>
  <c r="AJ37" i="18"/>
  <c r="AJ36" i="18"/>
  <c r="AK32" i="18"/>
  <c r="AK31" i="18"/>
  <c r="AK27" i="18"/>
  <c r="AK24" i="18"/>
  <c r="AK23" i="18"/>
  <c r="CR18" i="18"/>
  <c r="CR17" i="18"/>
  <c r="CR16" i="18"/>
  <c r="AG107" i="28" l="1"/>
  <c r="AG107" i="24"/>
  <c r="BC28" i="32"/>
  <c r="AI23" i="32" s="1"/>
  <c r="AV43" i="32"/>
  <c r="AH23" i="32"/>
  <c r="G4" i="22"/>
  <c r="AI65" i="18"/>
  <c r="G5" i="22"/>
  <c r="AI78" i="18"/>
  <c r="G3" i="22"/>
  <c r="AI52" i="18"/>
  <c r="G2" i="22"/>
  <c r="G6" i="22"/>
  <c r="AH60" i="32"/>
  <c r="AW43" i="32"/>
  <c r="BF40" i="32"/>
  <c r="AG51" i="32" s="1"/>
  <c r="AG50" i="32"/>
  <c r="AJ41" i="32"/>
  <c r="BG40" i="32"/>
  <c r="AG53" i="32" s="1"/>
  <c r="AG52" i="32"/>
  <c r="AJ43" i="32"/>
  <c r="AK43" i="32" s="1"/>
  <c r="AS43" i="32"/>
  <c r="BF42" i="32"/>
  <c r="AI51" i="32" s="1"/>
  <c r="BD39" i="32"/>
  <c r="BB37" i="34"/>
  <c r="BC40" i="32" s="1"/>
  <c r="AG54" i="32" s="1"/>
  <c r="BB40" i="32"/>
  <c r="BE39" i="32"/>
  <c r="BB36" i="34"/>
  <c r="BC39" i="32" s="1"/>
  <c r="AF54" i="32" s="1"/>
  <c r="AJ67" i="18"/>
  <c r="AJ71" i="18" s="1"/>
  <c r="AJ68" i="18" s="1"/>
  <c r="AD70" i="18" s="1"/>
  <c r="AE32" i="18"/>
  <c r="AJ80" i="18"/>
  <c r="AJ84" i="18" s="1"/>
  <c r="AJ81" i="18" s="1"/>
  <c r="AD83" i="18" s="1"/>
  <c r="AJ93" i="18"/>
  <c r="AJ97" i="18" s="1"/>
  <c r="AJ94" i="18" s="1"/>
  <c r="AD96" i="18" s="1"/>
  <c r="AE31" i="18"/>
  <c r="AJ41" i="18"/>
  <c r="AJ45" i="18" s="1"/>
  <c r="AJ42" i="18" s="1"/>
  <c r="AD44" i="18" s="1"/>
  <c r="AJ54" i="18"/>
  <c r="AJ58" i="18" s="1"/>
  <c r="AJ55" i="18" s="1"/>
  <c r="AD57" i="18" s="1"/>
  <c r="H4" i="22"/>
  <c r="H6" i="22"/>
  <c r="H5" i="22"/>
  <c r="CR23" i="18"/>
  <c r="CR27" i="18"/>
  <c r="AH61" i="32" l="1"/>
  <c r="AI60" i="32" s="1"/>
  <c r="BF39" i="32"/>
  <c r="AF51" i="32" s="1"/>
  <c r="AJ51" i="32" s="1"/>
  <c r="AF50" i="32"/>
  <c r="AM45" i="32"/>
  <c r="AK41" i="32"/>
  <c r="AD38" i="32"/>
  <c r="AE38" i="32" s="1"/>
  <c r="BG39" i="32"/>
  <c r="AF52" i="32"/>
  <c r="BC43" i="32"/>
  <c r="AO35" i="32"/>
  <c r="H3" i="22"/>
  <c r="CR19" i="18"/>
  <c r="CT27" i="18"/>
  <c r="CR15" i="18"/>
  <c r="CT23" i="18"/>
  <c r="BF43" i="32" l="1"/>
  <c r="AO37" i="32"/>
  <c r="AO36" i="32"/>
  <c r="AG58" i="32" s="1"/>
  <c r="BG43" i="32"/>
  <c r="AF53" i="32"/>
  <c r="AJ53" i="32" s="1"/>
  <c r="AK53" i="32" s="1"/>
  <c r="AK51" i="32"/>
  <c r="CS14" i="18"/>
  <c r="AD48" i="32" l="1"/>
  <c r="AF58" i="32"/>
  <c r="H2" i="22"/>
  <c r="AE48" i="32" l="1"/>
  <c r="K6" i="22" l="1"/>
  <c r="K5" i="22"/>
  <c r="K3" i="22"/>
  <c r="K4" i="22"/>
  <c r="K2" i="22"/>
  <c r="K21" i="22"/>
  <c r="K20" i="22"/>
  <c r="K18" i="22"/>
  <c r="K19" i="22"/>
  <c r="K17" i="22"/>
  <c r="K14" i="22"/>
  <c r="K15" i="22"/>
  <c r="K12" i="22"/>
  <c r="K16" i="22"/>
  <c r="K13" i="22"/>
  <c r="K11" i="22"/>
  <c r="K7" i="22"/>
  <c r="K8" i="22"/>
  <c r="K9" i="22"/>
  <c r="K10" i="22"/>
  <c r="L8" i="22" l="1"/>
  <c r="L9" i="22"/>
  <c r="L11" i="22"/>
  <c r="L10" i="22"/>
  <c r="L7" i="22"/>
  <c r="L6" i="22"/>
  <c r="L3" i="22"/>
  <c r="L2" i="22"/>
  <c r="L5" i="22"/>
  <c r="L4" i="22"/>
  <c r="L18" i="22"/>
  <c r="L19" i="22"/>
  <c r="L20" i="22"/>
  <c r="L17" i="22"/>
  <c r="L21" i="22"/>
  <c r="L15" i="22"/>
  <c r="L12" i="22"/>
  <c r="L14" i="22"/>
  <c r="L16" i="22"/>
  <c r="L13" i="22"/>
  <c r="AN11" i="34"/>
  <c r="AZ20" i="34" l="1"/>
  <c r="BA26" i="32" s="1"/>
  <c r="AN12" i="34"/>
  <c r="AN13" i="34"/>
  <c r="AN14" i="34" s="1"/>
  <c r="AN15" i="34" s="1"/>
  <c r="BD20" i="34" l="1"/>
  <c r="BE26" i="32" s="1"/>
  <c r="BG26" i="32" s="1"/>
  <c r="BG29" i="32" s="1"/>
  <c r="BC20" i="34"/>
  <c r="BD26" i="32" s="1"/>
  <c r="BF26" i="32" s="1"/>
  <c r="BF29" i="32" s="1"/>
  <c r="BA20" i="34"/>
  <c r="AG21" i="32"/>
  <c r="AO22" i="34"/>
  <c r="AP28" i="32" s="1"/>
  <c r="AN19" i="34"/>
  <c r="AO19" i="34"/>
  <c r="AP25" i="32" s="1"/>
  <c r="AP20" i="34"/>
  <c r="AQ26" i="32" s="1"/>
  <c r="AO20" i="34"/>
  <c r="AP26" i="32" s="1"/>
  <c r="AP19" i="34"/>
  <c r="AQ25" i="32" s="1"/>
  <c r="AP22" i="34"/>
  <c r="AQ28" i="32" s="1"/>
  <c r="AN21" i="34"/>
  <c r="AO27" i="32" s="1"/>
  <c r="AV27" i="32" s="1"/>
  <c r="AP21" i="34"/>
  <c r="AQ27" i="32" s="1"/>
  <c r="AN20" i="34"/>
  <c r="AO21" i="34"/>
  <c r="AP27" i="32" s="1"/>
  <c r="AN22" i="34"/>
  <c r="AO28" i="32" s="1"/>
  <c r="BB20" i="34" l="1"/>
  <c r="BC26" i="32" s="1"/>
  <c r="BC29" i="32" s="1"/>
  <c r="BB26" i="32"/>
  <c r="AV28" i="32"/>
  <c r="AW28" i="32"/>
  <c r="AO26" i="32"/>
  <c r="AO25" i="32"/>
  <c r="AG19" i="32"/>
  <c r="AI8" i="32"/>
  <c r="AH8" i="32"/>
  <c r="AG20" i="32"/>
  <c r="AJ20" i="32" s="1"/>
  <c r="AK20" i="32" s="1"/>
  <c r="AG22" i="32"/>
  <c r="AJ22" i="32" s="1"/>
  <c r="AK22" i="32" s="1"/>
  <c r="AT22" i="34"/>
  <c r="AS22" i="34"/>
  <c r="AT19" i="34"/>
  <c r="AU25" i="32" s="1"/>
  <c r="AS19" i="34"/>
  <c r="AT25" i="32" s="1"/>
  <c r="AT20" i="34"/>
  <c r="AU26" i="32" s="1"/>
  <c r="AS20" i="34"/>
  <c r="AT26" i="32" s="1"/>
  <c r="AT21" i="34"/>
  <c r="AS21" i="34"/>
  <c r="AQ19" i="34"/>
  <c r="AR25" i="32" s="1"/>
  <c r="AQ21" i="34"/>
  <c r="AR27" i="32" s="1"/>
  <c r="AQ20" i="34"/>
  <c r="AR26" i="32" s="1"/>
  <c r="AQ22" i="34"/>
  <c r="AR28" i="32" s="1"/>
  <c r="AG23" i="32" l="1"/>
  <c r="AH30" i="32" s="1"/>
  <c r="AT28" i="32"/>
  <c r="AI9" i="32" s="1"/>
  <c r="AV25" i="32"/>
  <c r="AW25" i="32"/>
  <c r="AW29" i="32" s="1"/>
  <c r="AU28" i="32"/>
  <c r="AI11" i="32" s="1"/>
  <c r="AF8" i="32"/>
  <c r="AV26" i="32"/>
  <c r="AW26" i="32"/>
  <c r="AT27" i="32"/>
  <c r="AH9" i="32" s="1"/>
  <c r="AU27" i="32"/>
  <c r="AW27" i="32" s="1"/>
  <c r="AH12" i="32" s="1"/>
  <c r="AG8" i="32"/>
  <c r="AR22" i="34"/>
  <c r="AH10" i="32"/>
  <c r="AI10" i="32"/>
  <c r="AG9" i="32"/>
  <c r="AG11" i="32"/>
  <c r="AF9" i="32"/>
  <c r="AF11" i="32"/>
  <c r="AI12" i="32"/>
  <c r="AD17" i="32"/>
  <c r="AR21" i="34"/>
  <c r="AR19" i="34"/>
  <c r="AS25" i="32" s="1"/>
  <c r="AR20" i="34"/>
  <c r="AH11" i="32" l="1"/>
  <c r="AV29" i="32"/>
  <c r="AS28" i="32"/>
  <c r="AI13" i="32" s="1"/>
  <c r="AS26" i="32"/>
  <c r="AG13" i="32" s="1"/>
  <c r="AS27" i="32"/>
  <c r="AH13" i="32" s="1"/>
  <c r="AE17" i="32"/>
  <c r="AF12" i="32"/>
  <c r="AG12" i="32"/>
  <c r="AG10" i="32"/>
  <c r="AF13" i="32"/>
  <c r="AS29" i="32" l="1"/>
  <c r="AO21" i="32" s="1"/>
  <c r="AO23" i="32" s="1"/>
  <c r="AH29" i="32"/>
  <c r="AI29" i="32" s="1"/>
  <c r="AO22" i="32"/>
  <c r="AG27" i="32" s="1"/>
  <c r="AJ12" i="32"/>
  <c r="AK12" i="32" s="1"/>
  <c r="AF10" i="32"/>
  <c r="AJ10" i="32" s="1"/>
  <c r="AK10" i="32" s="1"/>
  <c r="AM14" i="32" l="1"/>
  <c r="AD7" i="32" s="1"/>
  <c r="AF27" i="32"/>
  <c r="AF111" i="18" l="1"/>
  <c r="AF111" i="24"/>
  <c r="AE7" i="32"/>
</calcChain>
</file>

<file path=xl/sharedStrings.xml><?xml version="1.0" encoding="utf-8"?>
<sst xmlns="http://schemas.openxmlformats.org/spreadsheetml/2006/main" count="1668" uniqueCount="310">
  <si>
    <t>Leçon 1</t>
  </si>
  <si>
    <t>Leçon 3</t>
  </si>
  <si>
    <t>km/h</t>
  </si>
  <si>
    <t>VMA  retenue</t>
  </si>
  <si>
    <t>1min30</t>
  </si>
  <si>
    <t>3min</t>
  </si>
  <si>
    <t>Coureur 1</t>
  </si>
  <si>
    <t>Coureur 2</t>
  </si>
  <si>
    <t>Coureur 3</t>
  </si>
  <si>
    <t>Coureur 4</t>
  </si>
  <si>
    <t>Coureur 5</t>
  </si>
  <si>
    <t>Leçon 4</t>
  </si>
  <si>
    <t xml:space="preserve">1'30+3'+3'+3'+1'30 </t>
  </si>
  <si>
    <t>1'30</t>
  </si>
  <si>
    <t>3'</t>
  </si>
  <si>
    <t>% VMA réalisés</t>
  </si>
  <si>
    <t>Ressentis (fréquences cardiaques, bpm...)</t>
  </si>
  <si>
    <t>Observation</t>
  </si>
  <si>
    <t>Course</t>
  </si>
  <si>
    <t>Objectifs en %</t>
  </si>
  <si>
    <t>distance réalisées en mètres</t>
  </si>
  <si>
    <t>Correction de l'observation</t>
  </si>
  <si>
    <t xml:space="preserve">Observateur </t>
  </si>
  <si>
    <t>Qualité de l'observation</t>
  </si>
  <si>
    <t>sur 5</t>
  </si>
  <si>
    <t>Réussites Coureur</t>
  </si>
  <si>
    <t>Sensations musculaires</t>
  </si>
  <si>
    <t>Muscles tétanisés, très durs</t>
  </si>
  <si>
    <t>Fatigue musculaire intense, muscles durs</t>
  </si>
  <si>
    <t>Contraction plus intenses</t>
  </si>
  <si>
    <t>Maximal, extrêmement dur</t>
  </si>
  <si>
    <t>Très dur</t>
  </si>
  <si>
    <t>Dur</t>
  </si>
  <si>
    <t>Un peu dur</t>
  </si>
  <si>
    <t>Léger</t>
  </si>
  <si>
    <t>Respiration</t>
  </si>
  <si>
    <t xml:space="preserve">Chaleur </t>
  </si>
  <si>
    <t xml:space="preserve">Sensation d'étouffer </t>
  </si>
  <si>
    <t>Très chaud</t>
  </si>
  <si>
    <t>Chaud</t>
  </si>
  <si>
    <t>Tiédeur</t>
  </si>
  <si>
    <t>Respiration très rapide / très éssouflé</t>
  </si>
  <si>
    <t>Respiration rapide / essouflé</t>
  </si>
  <si>
    <t>Respiration plus rapide</t>
  </si>
  <si>
    <t>Respiration "agréable"</t>
  </si>
  <si>
    <t>A bout de souffle / très désagréable</t>
  </si>
  <si>
    <t xml:space="preserve">Je n'ai pas fini la leçon </t>
  </si>
  <si>
    <t xml:space="preserve">J'ai deux courses ou plus en dessous des % attendus </t>
  </si>
  <si>
    <t>J'ai dépassé les % de VMA attendus</t>
  </si>
  <si>
    <t>J'ai réussi, atteint les % de VMA attendus</t>
  </si>
  <si>
    <t>J'ai réussi partiellement, une course en dessous des % de VMA attendus</t>
  </si>
  <si>
    <t>Conseils et avis</t>
  </si>
  <si>
    <t>Bonne capacité aérobie Peut-être en gardes-tu un peu !?</t>
  </si>
  <si>
    <t>Assez bonne capacité ou Doute sur l'estimation de ta VMA</t>
  </si>
  <si>
    <t xml:space="preserve">Engagement qui questionne </t>
  </si>
  <si>
    <t>Il te faut faire attention à bien gérer tes différentes courses et allures. Parfois trop vite ?!</t>
  </si>
  <si>
    <t>Attention à bien gérer tes différentes courses Ton coach te donne t'il toutes les indications nécessaires pour gérer ton effort. Tu doit être parfois trop vite !?</t>
  </si>
  <si>
    <t>Engagement qui questionne !</t>
  </si>
  <si>
    <t>Hop Hop Hop ! Trop de variations  d'allures et tu es clairement parfois, beaucoup trop vite !</t>
  </si>
  <si>
    <t>Hop Hop Hop ! Trop de variations  d'allures et tu es clairement parfois, trop vite !</t>
  </si>
  <si>
    <t>Blessure ou … tu n'es pas au max !?</t>
  </si>
  <si>
    <t>Peut-être en gardes-tu un peu !?</t>
  </si>
  <si>
    <t>Perception de l'effort</t>
  </si>
  <si>
    <t xml:space="preserve">Leçon 2 </t>
  </si>
  <si>
    <t>Fatigue musculaire intense, muscles plus durs</t>
  </si>
  <si>
    <t>dispense ponctuelle OU absence</t>
  </si>
  <si>
    <t>Attention à bien gérer tes différentes courses Ton coach te donne t'il toutes les indications nécessaires pour gérer ton effort ? Tu dois être parfois bien vite !?</t>
  </si>
  <si>
    <t>Aide Coach %</t>
  </si>
  <si>
    <t xml:space="preserve">distance réalisée en mètres </t>
  </si>
  <si>
    <t>GROUPE 1</t>
  </si>
  <si>
    <t>GROUPE 2</t>
  </si>
  <si>
    <t>GROUPE 3</t>
  </si>
  <si>
    <t>GROUPE 4</t>
  </si>
  <si>
    <t>GROUPE 5</t>
  </si>
  <si>
    <t>GROUPE 6</t>
  </si>
  <si>
    <t>GROUPE 7</t>
  </si>
  <si>
    <t>GROUPE 8</t>
  </si>
  <si>
    <t>C1</t>
  </si>
  <si>
    <t>C2</t>
  </si>
  <si>
    <t>C3</t>
  </si>
  <si>
    <t>C4</t>
  </si>
  <si>
    <t>Autre</t>
  </si>
  <si>
    <t>Poursuivre ainsi et demander un chrono pour donner plus d'indications à mon partenaire</t>
  </si>
  <si>
    <t>Travailler ! S'y mettre sérieusement !</t>
  </si>
  <si>
    <t>Auto Analyse</t>
  </si>
  <si>
    <t>J'ai réussi partiellement. Une course en dessous des % de VMA attendus</t>
  </si>
  <si>
    <t>J'ai réussi. J'ai atteint les % de VMA attendus</t>
  </si>
  <si>
    <t>Pour que je progresse en tant que Coach ↓</t>
  </si>
  <si>
    <t>Pour que mon coach (d'aujourd'hui) progresse ↓</t>
  </si>
  <si>
    <t>Classe</t>
  </si>
  <si>
    <t>Nom Prénom</t>
  </si>
  <si>
    <t>Forte capacité aérobie et bonne gestion de l'effort</t>
  </si>
  <si>
    <t>Très bonne capacité aérobie et bonne gestion de l'effort</t>
  </si>
  <si>
    <t>Erreur</t>
  </si>
  <si>
    <t xml:space="preserve">Choix du contenu de la leçon : </t>
  </si>
  <si>
    <t>Sensation d'échauffement musculaire</t>
  </si>
  <si>
    <t>Leçon 5</t>
  </si>
  <si>
    <t>Leçon 6</t>
  </si>
  <si>
    <t>Leçon 7</t>
  </si>
  <si>
    <t>Leçon 8</t>
  </si>
  <si>
    <t>Groupe 1</t>
  </si>
  <si>
    <t>Groupe 2</t>
  </si>
  <si>
    <t>Groupe 3</t>
  </si>
  <si>
    <t>Groupe 4</t>
  </si>
  <si>
    <r>
      <rPr>
        <b/>
        <sz val="14"/>
        <rFont val="Calibri"/>
        <family val="2"/>
        <scheme val="minor"/>
      </rPr>
      <t>Test de Vaussenat</t>
    </r>
    <r>
      <rPr>
        <sz val="14"/>
        <rFont val="Calibri"/>
        <family val="2"/>
        <scheme val="minor"/>
      </rPr>
      <t xml:space="preserve"> (3' de course, 2' de récup active +3' de course)</t>
    </r>
  </si>
  <si>
    <r>
      <rPr>
        <b/>
        <sz val="14"/>
        <rFont val="Calibri"/>
        <family val="2"/>
        <scheme val="minor"/>
      </rPr>
      <t>Travail en puissance PMA</t>
    </r>
    <r>
      <rPr>
        <sz val="14"/>
        <rFont val="Calibri"/>
        <family val="2"/>
        <scheme val="minor"/>
      </rPr>
      <t xml:space="preserve"> (2 séries de 8x 36"/36") avec cardio</t>
    </r>
  </si>
  <si>
    <r>
      <t xml:space="preserve">Mon coach aujourd'hui   </t>
    </r>
    <r>
      <rPr>
        <sz val="13"/>
        <rFont val="Calibri"/>
        <family val="2"/>
      </rPr>
      <t>→</t>
    </r>
    <r>
      <rPr>
        <sz val="13"/>
        <rFont val="Calibri"/>
        <family val="2"/>
        <scheme val="minor"/>
      </rPr>
      <t xml:space="preserve">   </t>
    </r>
  </si>
  <si>
    <r>
      <rPr>
        <b/>
        <sz val="13"/>
        <rFont val="Calibri"/>
        <family val="2"/>
      </rPr>
      <t xml:space="preserve">↓ </t>
    </r>
    <r>
      <rPr>
        <b/>
        <sz val="13"/>
        <rFont val="Calibri"/>
        <family val="2"/>
        <scheme val="minor"/>
      </rPr>
      <t>Echelles de Ressentis        Bilan de la leçon →</t>
    </r>
  </si>
  <si>
    <r>
      <t xml:space="preserve">                   (le 4414)  </t>
    </r>
    <r>
      <rPr>
        <b/>
        <u/>
        <sz val="13"/>
        <rFont val="Calibri"/>
        <family val="2"/>
        <scheme val="minor"/>
      </rPr>
      <t>mon Score aujourd'hui :</t>
    </r>
  </si>
  <si>
    <t>DF</t>
  </si>
  <si>
    <t>Nom</t>
  </si>
  <si>
    <t>Groupe</t>
  </si>
  <si>
    <t>F</t>
  </si>
  <si>
    <t>G</t>
  </si>
  <si>
    <t>Sexe</t>
  </si>
  <si>
    <t>Eval indiv</t>
  </si>
  <si>
    <t>Mon coach (d'aujourd'hui) m'a-t-il aidé ? ↓</t>
  </si>
  <si>
    <r>
      <rPr>
        <sz val="20"/>
        <rFont val="Calibri"/>
        <family val="2"/>
        <scheme val="minor"/>
      </rPr>
      <t>%</t>
    </r>
    <r>
      <rPr>
        <sz val="14"/>
        <rFont val="Calibri"/>
        <family val="2"/>
        <scheme val="minor"/>
      </rPr>
      <t xml:space="preserve"> de VMA correspondant </t>
    </r>
  </si>
  <si>
    <r>
      <rPr>
        <b/>
        <i/>
        <u/>
        <sz val="26"/>
        <rFont val="Calibri"/>
        <family val="2"/>
        <scheme val="minor"/>
      </rPr>
      <t>1ère partie :</t>
    </r>
    <r>
      <rPr>
        <b/>
        <i/>
        <sz val="26"/>
        <rFont val="Calibri"/>
        <family val="2"/>
        <scheme val="minor"/>
      </rPr>
      <t xml:space="preserve">   Estimations</t>
    </r>
    <r>
      <rPr>
        <sz val="26"/>
        <rFont val="Calibri"/>
        <family val="2"/>
        <scheme val="minor"/>
      </rPr>
      <t xml:space="preserve"> de ma </t>
    </r>
    <r>
      <rPr>
        <b/>
        <sz val="26"/>
        <rFont val="Calibri"/>
        <family val="2"/>
        <scheme val="minor"/>
      </rPr>
      <t>V</t>
    </r>
    <r>
      <rPr>
        <sz val="26"/>
        <rFont val="Calibri"/>
        <family val="2"/>
        <scheme val="minor"/>
      </rPr>
      <t xml:space="preserve">itesse </t>
    </r>
    <r>
      <rPr>
        <b/>
        <sz val="26"/>
        <rFont val="Calibri"/>
        <family val="2"/>
        <scheme val="minor"/>
      </rPr>
      <t>M</t>
    </r>
    <r>
      <rPr>
        <sz val="26"/>
        <rFont val="Calibri"/>
        <family val="2"/>
        <scheme val="minor"/>
      </rPr>
      <t xml:space="preserve">aximale </t>
    </r>
    <r>
      <rPr>
        <b/>
        <i/>
        <u/>
        <sz val="26"/>
        <rFont val="Calibri"/>
        <family val="2"/>
        <scheme val="minor"/>
      </rPr>
      <t>A</t>
    </r>
    <r>
      <rPr>
        <i/>
        <u/>
        <sz val="26"/>
        <rFont val="Calibri"/>
        <family val="2"/>
        <scheme val="minor"/>
      </rPr>
      <t>érobie</t>
    </r>
  </si>
  <si>
    <t xml:space="preserve">Choix du contenu de ma leçon : </t>
  </si>
  <si>
    <r>
      <rPr>
        <b/>
        <u/>
        <sz val="26"/>
        <rFont val="Calibri"/>
        <family val="2"/>
        <scheme val="minor"/>
      </rPr>
      <t>2ème partie :</t>
    </r>
    <r>
      <rPr>
        <b/>
        <sz val="26"/>
        <rFont val="Calibri"/>
        <family val="2"/>
        <scheme val="minor"/>
      </rPr>
      <t xml:space="preserve">    Développer sa capacité aérobie (au seuil lactique)</t>
    </r>
  </si>
  <si>
    <t>FIN</t>
  </si>
  <si>
    <r>
      <t xml:space="preserve">FICHE DE SUIVI </t>
    </r>
    <r>
      <rPr>
        <i/>
        <sz val="48"/>
        <rFont val="Calibri"/>
        <family val="2"/>
        <scheme val="minor"/>
      </rPr>
      <t>Demi-fond</t>
    </r>
  </si>
  <si>
    <t>Classe :</t>
  </si>
  <si>
    <t>VMA</t>
  </si>
  <si>
    <t>Moi Coach 1</t>
  </si>
  <si>
    <t>Finir vite 1</t>
  </si>
  <si>
    <t>Moi coach 1</t>
  </si>
  <si>
    <t>Eval collective</t>
  </si>
  <si>
    <t>C9</t>
  </si>
  <si>
    <t>C10</t>
  </si>
  <si>
    <t>C11</t>
  </si>
  <si>
    <t>C12</t>
  </si>
  <si>
    <t>C13</t>
  </si>
  <si>
    <t>C14</t>
  </si>
  <si>
    <t>C15</t>
  </si>
  <si>
    <t>Critère 8</t>
  </si>
  <si>
    <t>df 4</t>
  </si>
  <si>
    <t>df 5</t>
  </si>
  <si>
    <t>df 6</t>
  </si>
  <si>
    <t>df 7</t>
  </si>
  <si>
    <t>df 8</t>
  </si>
  <si>
    <t>Fiche de suivi de séquence jusqu'à l'évaluation et conseils automatiques</t>
  </si>
  <si>
    <t>Depuis l'ENT, démarche hybride d'enseignement (se projeter dans la leçon suivante) pour un gain moteur dans la leçon -fonctionne aussi hors connexion".</t>
  </si>
  <si>
    <t>Travail sur les ressentis et sur le coaching</t>
  </si>
  <si>
    <t>Remontées (dans le classeur "GAIN EPS") individuelles d'un score parlant au fil des leçons parce que pilotées par les noms et prénoms exacts de nos élèves</t>
  </si>
  <si>
    <t>https://tube-education-physique-et-sportive.apps.education.fr/w/fMG6iRqpWw4hUrnhGo8S8y</t>
  </si>
  <si>
    <r>
      <t>Demi-fond -scénario pédagogique-application Excel</t>
    </r>
    <r>
      <rPr>
        <i/>
        <sz val="14"/>
        <color theme="1"/>
        <rFont val="Calibri"/>
        <family val="2"/>
        <scheme val="minor"/>
      </rPr>
      <t xml:space="preserve"> (lien Tube Education)</t>
    </r>
  </si>
  <si>
    <t>S1 : 3’</t>
  </si>
  <si>
    <t>S2 : 6’</t>
  </si>
  <si>
    <t>S3 : 9’</t>
  </si>
  <si>
    <t>S4 : 12’</t>
  </si>
  <si>
    <t>S5 : 15’</t>
  </si>
  <si>
    <t>S6 : 18’</t>
  </si>
  <si>
    <t>S7 : 21’</t>
  </si>
  <si>
    <t>Notre projet</t>
  </si>
  <si>
    <t>Noms Prénoms</t>
  </si>
  <si>
    <t xml:space="preserve"> AU MOINS 3 SEQUENCES DE TROIS MINUTES PARMIS LES 7 SONT COURUES A DEUX.</t>
  </si>
  <si>
    <t>UN COUREUR NE PEUT COURIR PLUS DE 3 SEQUENCES A LA SUITE</t>
  </si>
  <si>
    <t>Rappel de l'épreuve, le "21 minutes à deux", en bas de page</t>
  </si>
  <si>
    <t>Le 21 minutes à deux</t>
  </si>
  <si>
    <t xml:space="preserve"> En relais et ensemble parcourir la plus grande distance sur 21 minutes  (alternance au début des séquences de 3 minutes)</t>
  </si>
  <si>
    <t>AU MOINS 12 minutes de temps de course sur la durée totale par coureur !!</t>
  </si>
  <si>
    <t>Qui ?</t>
  </si>
  <si>
    <t>Projet d'allure     "vitesse cible" en km/h</t>
  </si>
  <si>
    <t xml:space="preserve">Distance cible en mètres </t>
  </si>
  <si>
    <t>vma</t>
  </si>
  <si>
    <t xml:space="preserve">Piste de </t>
  </si>
  <si>
    <t>Distance cible en tour(s) et plot(s)</t>
  </si>
  <si>
    <t xml:space="preserve">% Vma Choisi </t>
  </si>
  <si>
    <t>JUSTIFIER :</t>
  </si>
  <si>
    <t>mètres</t>
  </si>
  <si>
    <t>(plots tous les 25 mètres)</t>
  </si>
  <si>
    <r>
      <rPr>
        <b/>
        <u/>
        <sz val="24"/>
        <color theme="1"/>
        <rFont val="Calibri"/>
        <family val="2"/>
        <scheme val="minor"/>
      </rPr>
      <t>Etablir et justifier</t>
    </r>
    <r>
      <rPr>
        <b/>
        <sz val="24"/>
        <color theme="1"/>
        <rFont val="Calibri"/>
        <family val="2"/>
        <scheme val="minor"/>
      </rPr>
      <t xml:space="preserve"> un projet de performance à  0.5 km/h près</t>
    </r>
  </si>
  <si>
    <t>L'épreuve</t>
  </si>
  <si>
    <t>Projet en mètres</t>
  </si>
  <si>
    <t>Récupération</t>
  </si>
  <si>
    <t xml:space="preserve">Evaluation 21 minutes à deux </t>
  </si>
  <si>
    <t>Courses</t>
  </si>
  <si>
    <t>Projet</t>
  </si>
  <si>
    <t>Distance</t>
  </si>
  <si>
    <t>A</t>
  </si>
  <si>
    <t>B</t>
  </si>
  <si>
    <t>c</t>
  </si>
  <si>
    <t>D</t>
  </si>
  <si>
    <t>sexe</t>
  </si>
  <si>
    <t>Diff projet</t>
  </si>
  <si>
    <t>SR</t>
  </si>
  <si>
    <t>% réels</t>
  </si>
  <si>
    <t>vitesse réelles</t>
  </si>
  <si>
    <t>6min</t>
  </si>
  <si>
    <t>9min</t>
  </si>
  <si>
    <t xml:space="preserve">Le haut du corps </t>
  </si>
  <si>
    <t>La respiration</t>
  </si>
  <si>
    <t>La foulée, l'attaque du pied</t>
  </si>
  <si>
    <t>Efficacité collective</t>
  </si>
  <si>
    <t>Mouvements oscillatoires du haut du corps sur le dernier quart de l’épreuve</t>
  </si>
  <si>
    <t>Respiration régulière mais qui n’est pas « active », peu facilitante.</t>
  </si>
  <si>
    <t>Temps expiratoire en place et facilitateur</t>
  </si>
  <si>
    <t>L’expiration est active et facilitatrice</t>
  </si>
  <si>
    <t xml:space="preserve">La tête est fixe, les bras tirent le corps dans l’axe, les épaules sont relâchées,
Le bassin est placé en rétroversion </t>
  </si>
  <si>
    <t>Foulée adaptée à la durée de course et l’attaque du pied se fait par la plante</t>
  </si>
  <si>
    <t>Cycle arrière très prononcé, attaque du sol avec talons ou pieds à plat.</t>
  </si>
  <si>
    <t>Foulée coûteuse en énergie (grande amplitude) et attaque du pied  talon ou pied à plat (tps d’amorti long)</t>
  </si>
  <si>
    <t>La tête, comme les bras effectuent des mouvements oscillatoires, épaules remontées</t>
  </si>
  <si>
    <t>Difficultés à coordonner leurs allures sur les courses plus longues. Pertes de temps sur les « relais » et/ou au mauvais endroit.</t>
  </si>
  <si>
    <t>Soyez bien attentifs et de bon conseil !!</t>
  </si>
  <si>
    <t>Allures rarement communes (effet « yoyo »). Passages de « relais » aux mauvais endroits (fatigue supplémentaire).</t>
  </si>
  <si>
    <t>La foulée reste économique avec une fréquence importante et une attaque plante de pied</t>
  </si>
  <si>
    <t>Un manque de relâchement est observé sur la fin de l’épreuve (« désunion du corps » )</t>
  </si>
  <si>
    <t>Respiration anarchique</t>
  </si>
  <si>
    <t>Allures communes sur toutes les courses collectives, « Relais » sans perte de temps et aux bons endroits</t>
  </si>
  <si>
    <t>Allures communes de course, quelques erreurs sur les lieux de passages de « relais », accélérations ou ralentissements</t>
  </si>
  <si>
    <t>Efficacité technique individuelle &gt; Efficacité collective v</t>
  </si>
  <si>
    <t>Distances parcourues en mètres</t>
  </si>
  <si>
    <t>total</t>
  </si>
  <si>
    <t>V totale</t>
  </si>
  <si>
    <t>Genre</t>
  </si>
  <si>
    <t>FF</t>
  </si>
  <si>
    <t>GG</t>
  </si>
  <si>
    <t>Mixte</t>
  </si>
  <si>
    <t>points</t>
  </si>
  <si>
    <t>Vitesse F</t>
  </si>
  <si>
    <t>Vitesse G</t>
  </si>
  <si>
    <t>% F et G</t>
  </si>
  <si>
    <t>Pts VMA</t>
  </si>
  <si>
    <t>Pts Vitesse</t>
  </si>
  <si>
    <t>Points</t>
  </si>
  <si>
    <t>moyennes points</t>
  </si>
  <si>
    <t>Rester concentré tout au long des courses et apporter quelques conseils techniques à mon partenaire</t>
  </si>
  <si>
    <t>Il ne m'a apporté aucun conseil mais la feuille des temps et vitesses est remplie correctement</t>
  </si>
  <si>
    <t xml:space="preserve">Il est très fiable, il me donne des indications régulières et m'aide à croiser mes ressentis et mes allures avec mes réussites et echecs </t>
  </si>
  <si>
    <t>Il ne m'a apporté aucun conseil et la feuille des temps et vitesses est mal remplie</t>
  </si>
  <si>
    <t>Il ne m'a apporté aucun conseil et la feuille des temps et vitesse est remplie partiellement</t>
  </si>
  <si>
    <t>S'intéresser et essayer de comprendre le fonctionnement des fiches pour aider mon partenaire</t>
  </si>
  <si>
    <t>Utiliser la fiche simplifiée, me faire corriger par un camarade, par le professeur</t>
  </si>
  <si>
    <t>Être plus proche de mon partenaire pour pouvoir multiplier les conseils liés aux passages de relais et à la technique individuelle de course</t>
  </si>
  <si>
    <t>Il est fiable et me donne des indications régulières y compris sur les techniques individulles et collectives de course</t>
  </si>
  <si>
    <t>SR degré</t>
  </si>
  <si>
    <t>SR points</t>
  </si>
  <si>
    <t>Nbre SR</t>
  </si>
  <si>
    <t>% VMA soutenue</t>
  </si>
  <si>
    <t>Course 1</t>
  </si>
  <si>
    <t>Course 2</t>
  </si>
  <si>
    <t>Course 4</t>
  </si>
  <si>
    <t>%</t>
  </si>
  <si>
    <t>Vitesse moyenne</t>
  </si>
  <si>
    <t>Km/h</t>
  </si>
  <si>
    <t>Sorties de route</t>
  </si>
  <si>
    <t>Total</t>
  </si>
  <si>
    <t>Vitesse moyenne à deux sur l'ensemble de l'épreuve, en km/h</t>
  </si>
  <si>
    <t>sur 12 points</t>
  </si>
  <si>
    <t>Course 3</t>
  </si>
  <si>
    <r>
      <rPr>
        <b/>
        <u/>
        <sz val="14"/>
        <color theme="1"/>
        <rFont val="Calibri"/>
        <family val="2"/>
        <scheme val="minor"/>
      </rPr>
      <t>2</t>
    </r>
    <r>
      <rPr>
        <sz val="14"/>
        <color theme="1"/>
        <rFont val="Calibri"/>
        <family val="2"/>
        <scheme val="minor"/>
      </rPr>
      <t xml:space="preserve"> sur 4 points</t>
    </r>
  </si>
  <si>
    <r>
      <t xml:space="preserve">21 minutes à deux  </t>
    </r>
    <r>
      <rPr>
        <sz val="20"/>
        <color theme="1"/>
        <rFont val="Calibri"/>
        <family val="2"/>
        <scheme val="minor"/>
      </rPr>
      <t>2ème binôme</t>
    </r>
  </si>
  <si>
    <t>Projections vers le CFF</t>
  </si>
  <si>
    <t>J'ai réussi partiellement. une course en dessous des % de VMA attendus</t>
  </si>
  <si>
    <t>Au fil des Leçons</t>
  </si>
  <si>
    <r>
      <rPr>
        <b/>
        <u/>
        <sz val="16"/>
        <rFont val="Calibri"/>
        <family val="2"/>
        <scheme val="minor"/>
      </rPr>
      <t xml:space="preserve">Résultat provisoire </t>
    </r>
    <r>
      <rPr>
        <sz val="16"/>
        <rFont val="Calibri"/>
        <family val="2"/>
        <scheme val="minor"/>
      </rPr>
      <t>de l' AFL1 sur 12 points</t>
    </r>
  </si>
  <si>
    <r>
      <rPr>
        <b/>
        <u/>
        <sz val="16"/>
        <rFont val="Calibri"/>
        <family val="2"/>
        <scheme val="minor"/>
      </rPr>
      <t>Résultat provisoire</t>
    </r>
    <r>
      <rPr>
        <b/>
        <sz val="16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de l'AFL2 sur 2 points</t>
    </r>
  </si>
  <si>
    <r>
      <t xml:space="preserve">21 minutes à deux  </t>
    </r>
    <r>
      <rPr>
        <sz val="20"/>
        <color theme="1"/>
        <rFont val="Calibri"/>
        <family val="2"/>
        <scheme val="minor"/>
      </rPr>
      <t>1er binôme</t>
    </r>
  </si>
  <si>
    <r>
      <rPr>
        <b/>
        <u/>
        <sz val="16"/>
        <rFont val="Calibri"/>
        <family val="2"/>
        <scheme val="minor"/>
      </rPr>
      <t xml:space="preserve">Résultat provisoire </t>
    </r>
    <r>
      <rPr>
        <sz val="16"/>
        <rFont val="Calibri"/>
        <family val="2"/>
        <scheme val="minor"/>
      </rPr>
      <t>de l' AFC1 sur 12 points</t>
    </r>
  </si>
  <si>
    <t>sur 12 pts</t>
  </si>
  <si>
    <t>sur 2 pts</t>
  </si>
  <si>
    <t>En vue de l'Evaluation</t>
  </si>
  <si>
    <t xml:space="preserve">D 1.4           sur 12 pts </t>
  </si>
  <si>
    <t>D2               sur 4 pts</t>
  </si>
  <si>
    <t>D3               sur 4 pts</t>
  </si>
  <si>
    <t>sur 2 ponts</t>
  </si>
  <si>
    <t>D2                sur 4 pts</t>
  </si>
  <si>
    <t>D3              sur 4 pts</t>
  </si>
  <si>
    <t>En vue du l' Evaluation</t>
  </si>
  <si>
    <t xml:space="preserve">D 1.4              sur 12 pts </t>
  </si>
  <si>
    <t>D2                  sur 4 pts</t>
  </si>
  <si>
    <t>sur 2 points</t>
  </si>
  <si>
    <t>D2                 sur 4 pts</t>
  </si>
  <si>
    <t xml:space="preserve">D 1.4 : « S’engager pour produire une performance maximale à l’aide de techniques efficaces, en gérant les efforts musculaires et respiratoires nécessaire et en faisant le meilleur compromis entre l’accroissement de vitesse d’exécution et de précision »            </t>
  </si>
  <si>
    <t>D 1.4</t>
  </si>
  <si>
    <t>D2 : «  S’entrainer individuellement et collectivement pour réaliser une performance »</t>
  </si>
  <si>
    <t>D2</t>
  </si>
  <si>
    <t>17;3</t>
  </si>
  <si>
    <t xml:space="preserve">Noms </t>
  </si>
  <si>
    <t>Prénoms</t>
  </si>
  <si>
    <t>Classes</t>
  </si>
  <si>
    <t>Classes triées</t>
  </si>
  <si>
    <t xml:space="preserve">&lt; Choix classe feuille 1 </t>
  </si>
  <si>
    <t>Noms Prénoms triés</t>
  </si>
  <si>
    <t>Nbre Elèves</t>
  </si>
  <si>
    <t>Elève</t>
  </si>
  <si>
    <t>Classe Test</t>
  </si>
  <si>
    <t xml:space="preserve">&lt; Noms Prénoms Vrac </t>
  </si>
  <si>
    <t>&lt;</t>
  </si>
  <si>
    <t>A partir de la case bleue :</t>
  </si>
  <si>
    <r>
      <t xml:space="preserve">Collez </t>
    </r>
    <r>
      <rPr>
        <b/>
        <i/>
        <u/>
        <sz val="12"/>
        <color theme="8" tint="-0.499984740745262"/>
        <rFont val="Calibri"/>
        <family val="2"/>
        <scheme val="minor"/>
      </rPr>
      <t>(Valeurs)</t>
    </r>
    <r>
      <rPr>
        <b/>
        <sz val="12"/>
        <color theme="8" tint="-0.499984740745262"/>
        <rFont val="Calibri"/>
        <family val="2"/>
        <scheme val="minor"/>
      </rPr>
      <t xml:space="preserve"> vos listes de classes les unes à la suite des autres</t>
    </r>
  </si>
  <si>
    <t>Jusqu'à 10 classes et 360 élèves maximum</t>
  </si>
  <si>
    <t>Tutoriel : importez vos listes de classes facilement et rapidement pour tester l'application avec vos élèves</t>
  </si>
  <si>
    <t>df4</t>
  </si>
  <si>
    <t>df5</t>
  </si>
  <si>
    <t>df6</t>
  </si>
  <si>
    <t>df7</t>
  </si>
  <si>
    <t>df8</t>
  </si>
  <si>
    <t>…</t>
  </si>
  <si>
    <t>vide</t>
  </si>
  <si>
    <t>Moi Coach vu par</t>
  </si>
  <si>
    <t xml:space="preserve">Moi coach </t>
  </si>
  <si>
    <t xml:space="preserve">Lien vers la publication sur le site pédagogique EPS de l'académie de Nantes </t>
  </si>
  <si>
    <t>Si vous voulez créer votre aplication, téléchargez le classeur modèle avec tutoriels</t>
  </si>
  <si>
    <t>% vma</t>
  </si>
  <si>
    <t>Groupe 5</t>
  </si>
  <si>
    <t>Groupe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</si>
</sst>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3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3"/>
      <name val="Calibri"/>
      <family val="2"/>
      <scheme val="minor"/>
    </font>
    <font>
      <b/>
      <sz val="16"/>
      <name val="Calibri"/>
      <family val="2"/>
      <scheme val="minor"/>
    </font>
    <font>
      <sz val="13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3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6"/>
      <name val="Calibri"/>
      <family val="2"/>
      <scheme val="minor"/>
    </font>
    <font>
      <b/>
      <sz val="20"/>
      <name val="Calibri"/>
      <family val="2"/>
      <scheme val="minor"/>
    </font>
    <font>
      <sz val="13"/>
      <name val="Calibri"/>
      <family val="2"/>
    </font>
    <font>
      <b/>
      <sz val="13"/>
      <name val="Calibri"/>
      <family val="2"/>
    </font>
    <font>
      <u/>
      <sz val="13"/>
      <name val="Calibri"/>
      <family val="2"/>
      <scheme val="minor"/>
    </font>
    <font>
      <b/>
      <u/>
      <sz val="13"/>
      <name val="Calibri"/>
      <family val="2"/>
      <scheme val="minor"/>
    </font>
    <font>
      <sz val="20"/>
      <name val="Calibri"/>
      <family val="2"/>
      <scheme val="minor"/>
    </font>
    <font>
      <b/>
      <u/>
      <sz val="24"/>
      <name val="Calibri"/>
      <family val="2"/>
      <scheme val="minor"/>
    </font>
    <font>
      <sz val="26"/>
      <name val="Calibri"/>
      <family val="2"/>
      <scheme val="minor"/>
    </font>
    <font>
      <b/>
      <sz val="26"/>
      <name val="Calibri"/>
      <family val="2"/>
      <scheme val="minor"/>
    </font>
    <font>
      <b/>
      <i/>
      <sz val="26"/>
      <name val="Calibri"/>
      <family val="2"/>
      <scheme val="minor"/>
    </font>
    <font>
      <b/>
      <sz val="18"/>
      <name val="Calibri"/>
      <family val="2"/>
      <scheme val="minor"/>
    </font>
    <font>
      <b/>
      <i/>
      <u/>
      <sz val="26"/>
      <name val="Calibri"/>
      <family val="2"/>
      <scheme val="minor"/>
    </font>
    <font>
      <i/>
      <u/>
      <sz val="26"/>
      <name val="Calibri"/>
      <family val="2"/>
      <scheme val="minor"/>
    </font>
    <font>
      <b/>
      <u/>
      <sz val="26"/>
      <name val="Calibri"/>
      <family val="2"/>
      <scheme val="minor"/>
    </font>
    <font>
      <b/>
      <sz val="28"/>
      <name val="Calibri"/>
      <family val="2"/>
      <scheme val="minor"/>
    </font>
    <font>
      <b/>
      <i/>
      <sz val="48"/>
      <name val="Calibri"/>
      <family val="2"/>
      <scheme val="minor"/>
    </font>
    <font>
      <sz val="48"/>
      <name val="Calibri"/>
      <family val="2"/>
      <scheme val="minor"/>
    </font>
    <font>
      <i/>
      <sz val="48"/>
      <name val="Calibri"/>
      <family val="2"/>
      <scheme val="minor"/>
    </font>
    <font>
      <sz val="11"/>
      <color theme="8" tint="0.79998168889431442"/>
      <name val="Calibri"/>
      <family val="2"/>
      <scheme val="minor"/>
    </font>
    <font>
      <sz val="16"/>
      <color theme="8" tint="0.79998168889431442"/>
      <name val="Calibri"/>
      <family val="2"/>
      <scheme val="minor"/>
    </font>
    <font>
      <b/>
      <sz val="16"/>
      <color theme="8" tint="0.79998168889431442"/>
      <name val="Calibri"/>
      <family val="2"/>
      <scheme val="minor"/>
    </font>
    <font>
      <sz val="13"/>
      <color theme="8" tint="0.79998168889431442"/>
      <name val="Calibri"/>
      <family val="2"/>
      <scheme val="minor"/>
    </font>
    <font>
      <sz val="12"/>
      <color theme="8" tint="0.79998168889431442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5"/>
      <color theme="1"/>
      <name val="Times New Roman"/>
      <family val="1"/>
    </font>
    <font>
      <b/>
      <u/>
      <sz val="9"/>
      <color theme="1"/>
      <name val="Calibri"/>
      <family val="2"/>
      <scheme val="minor"/>
    </font>
    <font>
      <sz val="9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u/>
      <sz val="24"/>
      <color theme="1"/>
      <name val="Calibri"/>
      <family val="2"/>
      <scheme val="minor"/>
    </font>
    <font>
      <u/>
      <sz val="24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28"/>
      <color theme="1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i/>
      <u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i/>
      <sz val="16"/>
      <name val="Calibri"/>
      <family val="2"/>
      <scheme val="minor"/>
    </font>
    <font>
      <b/>
      <u/>
      <sz val="16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b/>
      <i/>
      <u/>
      <sz val="12"/>
      <color theme="8" tint="-0.499984740745262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u/>
      <sz val="16"/>
      <color theme="1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8DB3E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45" fillId="0" borderId="0" applyNumberFormat="0" applyFill="0" applyBorder="0" applyAlignment="0" applyProtection="0"/>
    <xf numFmtId="9" fontId="64" fillId="0" borderId="0" applyFont="0" applyFill="0" applyBorder="0" applyAlignment="0" applyProtection="0"/>
  </cellStyleXfs>
  <cellXfs count="465">
    <xf numFmtId="0" fontId="0" fillId="0" borderId="0" xfId="0"/>
    <xf numFmtId="0" fontId="0" fillId="0" borderId="0" xfId="0" applyProtection="1"/>
    <xf numFmtId="0" fontId="0" fillId="0" borderId="0" xfId="0" applyAlignment="1" applyProtection="1">
      <alignment horizontal="center"/>
    </xf>
    <xf numFmtId="0" fontId="8" fillId="0" borderId="0" xfId="0" applyFont="1" applyProtection="1"/>
    <xf numFmtId="0" fontId="9" fillId="0" borderId="0" xfId="0" applyFont="1" applyProtection="1"/>
    <xf numFmtId="0" fontId="10" fillId="0" borderId="0" xfId="0" applyFont="1" applyProtection="1"/>
    <xf numFmtId="0" fontId="9" fillId="5" borderId="0" xfId="0" applyFont="1" applyFill="1" applyBorder="1" applyProtection="1"/>
    <xf numFmtId="0" fontId="9" fillId="5" borderId="0" xfId="0" applyNumberFormat="1" applyFont="1" applyFill="1" applyBorder="1" applyProtection="1"/>
    <xf numFmtId="0" fontId="9" fillId="5" borderId="0" xfId="0" applyFont="1" applyFill="1" applyBorder="1"/>
    <xf numFmtId="0" fontId="9" fillId="0" borderId="0" xfId="0" applyFont="1" applyBorder="1" applyProtection="1"/>
    <xf numFmtId="0" fontId="9" fillId="0" borderId="0" xfId="0" applyFont="1" applyAlignment="1" applyProtection="1">
      <alignment horizontal="center"/>
    </xf>
    <xf numFmtId="0" fontId="17" fillId="8" borderId="1" xfId="0" applyFont="1" applyFill="1" applyBorder="1" applyAlignment="1">
      <alignment horizontal="left" vertical="center"/>
    </xf>
    <xf numFmtId="0" fontId="17" fillId="8" borderId="1" xfId="0" applyFont="1" applyFill="1" applyBorder="1"/>
    <xf numFmtId="0" fontId="9" fillId="0" borderId="0" xfId="0" applyFont="1" applyAlignment="1">
      <alignment horizontal="left" vertical="center"/>
    </xf>
    <xf numFmtId="0" fontId="17" fillId="9" borderId="0" xfId="0" applyFont="1" applyFill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10" fillId="0" borderId="0" xfId="0" applyFont="1" applyBorder="1" applyProtection="1"/>
    <xf numFmtId="0" fontId="9" fillId="5" borderId="0" xfId="0" applyFont="1" applyFill="1" applyBorder="1" applyAlignment="1" applyProtection="1">
      <alignment horizontal="center" vertical="center"/>
    </xf>
    <xf numFmtId="49" fontId="9" fillId="5" borderId="0" xfId="0" applyNumberFormat="1" applyFont="1" applyFill="1" applyBorder="1" applyProtection="1"/>
    <xf numFmtId="0" fontId="10" fillId="0" borderId="7" xfId="0" applyFont="1" applyBorder="1" applyAlignment="1" applyProtection="1">
      <alignment horizontal="center" vertical="center" wrapText="1"/>
    </xf>
    <xf numFmtId="0" fontId="10" fillId="0" borderId="7" xfId="0" applyFont="1" applyBorder="1" applyAlignment="1" applyProtection="1">
      <alignment horizontal="right" vertical="center"/>
    </xf>
    <xf numFmtId="0" fontId="10" fillId="0" borderId="7" xfId="0" applyFont="1" applyBorder="1" applyAlignment="1" applyProtection="1">
      <alignment horizontal="left" vertical="center" wrapText="1"/>
    </xf>
    <xf numFmtId="0" fontId="10" fillId="0" borderId="8" xfId="0" applyFont="1" applyBorder="1" applyProtection="1"/>
    <xf numFmtId="49" fontId="9" fillId="5" borderId="0" xfId="0" applyNumberFormat="1" applyFont="1" applyFill="1" applyBorder="1" applyAlignment="1" applyProtection="1">
      <alignment horizontal="center" vertical="center"/>
    </xf>
    <xf numFmtId="0" fontId="10" fillId="0" borderId="4" xfId="0" applyFont="1" applyBorder="1" applyProtection="1"/>
    <xf numFmtId="0" fontId="10" fillId="0" borderId="1" xfId="0" applyFont="1" applyBorder="1" applyProtection="1"/>
    <xf numFmtId="0" fontId="10" fillId="0" borderId="5" xfId="0" applyFont="1" applyBorder="1" applyProtection="1"/>
    <xf numFmtId="0" fontId="10" fillId="0" borderId="1" xfId="0" applyFont="1" applyBorder="1" applyAlignment="1" applyProtection="1">
      <alignment horizontal="center" vertical="center" wrapText="1"/>
    </xf>
    <xf numFmtId="0" fontId="10" fillId="0" borderId="3" xfId="0" applyFont="1" applyBorder="1" applyProtection="1"/>
    <xf numFmtId="0" fontId="9" fillId="5" borderId="0" xfId="0" applyFont="1" applyFill="1" applyBorder="1" applyAlignment="1" applyProtection="1">
      <alignment horizontal="left" vertical="center" wrapText="1"/>
    </xf>
    <xf numFmtId="0" fontId="10" fillId="0" borderId="1" xfId="0" applyFont="1" applyBorder="1" applyAlignment="1" applyProtection="1">
      <alignment horizontal="center"/>
    </xf>
    <xf numFmtId="0" fontId="9" fillId="0" borderId="8" xfId="0" applyFont="1" applyBorder="1" applyProtection="1"/>
    <xf numFmtId="0" fontId="9" fillId="5" borderId="8" xfId="0" applyFont="1" applyFill="1" applyBorder="1" applyProtection="1"/>
    <xf numFmtId="0" fontId="10" fillId="0" borderId="7" xfId="0" applyFont="1" applyBorder="1" applyAlignment="1" applyProtection="1">
      <alignment horizontal="right" vertical="center" wrapText="1"/>
    </xf>
    <xf numFmtId="0" fontId="10" fillId="0" borderId="2" xfId="0" applyFont="1" applyBorder="1" applyAlignment="1" applyProtection="1">
      <alignment horizontal="center" vertical="center"/>
    </xf>
    <xf numFmtId="0" fontId="9" fillId="5" borderId="16" xfId="0" applyFont="1" applyFill="1" applyBorder="1" applyProtection="1"/>
    <xf numFmtId="0" fontId="9" fillId="5" borderId="15" xfId="0" applyFont="1" applyFill="1" applyBorder="1" applyProtection="1"/>
    <xf numFmtId="0" fontId="9" fillId="0" borderId="25" xfId="0" applyFont="1" applyBorder="1" applyProtection="1"/>
    <xf numFmtId="0" fontId="9" fillId="5" borderId="26" xfId="0" applyFont="1" applyFill="1" applyBorder="1" applyProtection="1"/>
    <xf numFmtId="0" fontId="9" fillId="5" borderId="27" xfId="0" applyFont="1" applyFill="1" applyBorder="1" applyProtection="1"/>
    <xf numFmtId="49" fontId="9" fillId="0" borderId="0" xfId="0" applyNumberFormat="1" applyFont="1" applyBorder="1" applyProtection="1"/>
    <xf numFmtId="0" fontId="9" fillId="5" borderId="28" xfId="0" applyFont="1" applyFill="1" applyBorder="1" applyProtection="1"/>
    <xf numFmtId="0" fontId="9" fillId="5" borderId="17" xfId="0" applyFont="1" applyFill="1" applyBorder="1" applyProtection="1"/>
    <xf numFmtId="0" fontId="9" fillId="0" borderId="17" xfId="0" applyFont="1" applyBorder="1" applyProtection="1"/>
    <xf numFmtId="0" fontId="9" fillId="0" borderId="29" xfId="0" applyFont="1" applyBorder="1" applyProtection="1"/>
    <xf numFmtId="0" fontId="9" fillId="5" borderId="30" xfId="0" applyFont="1" applyFill="1" applyBorder="1" applyProtection="1"/>
    <xf numFmtId="0" fontId="9" fillId="0" borderId="31" xfId="0" applyFont="1" applyBorder="1" applyProtection="1"/>
    <xf numFmtId="0" fontId="9" fillId="5" borderId="24" xfId="0" applyFont="1" applyFill="1" applyBorder="1" applyProtection="1"/>
    <xf numFmtId="0" fontId="9" fillId="5" borderId="24" xfId="0" applyFont="1" applyFill="1" applyBorder="1" applyAlignment="1" applyProtection="1">
      <alignment horizontal="center" vertical="center"/>
    </xf>
    <xf numFmtId="0" fontId="9" fillId="0" borderId="24" xfId="0" applyFont="1" applyBorder="1" applyProtection="1"/>
    <xf numFmtId="0" fontId="9" fillId="0" borderId="33" xfId="0" applyFont="1" applyBorder="1" applyProtection="1"/>
    <xf numFmtId="0" fontId="9" fillId="5" borderId="32" xfId="0" applyFont="1" applyFill="1" applyBorder="1" applyProtection="1"/>
    <xf numFmtId="0" fontId="9" fillId="0" borderId="16" xfId="0" applyFont="1" applyBorder="1" applyProtection="1"/>
    <xf numFmtId="0" fontId="9" fillId="0" borderId="27" xfId="0" applyFont="1" applyBorder="1" applyProtection="1"/>
    <xf numFmtId="0" fontId="9" fillId="5" borderId="17" xfId="0" applyFont="1" applyFill="1" applyBorder="1" applyAlignment="1" applyProtection="1">
      <alignment horizontal="center" vertical="center"/>
    </xf>
    <xf numFmtId="49" fontId="9" fillId="5" borderId="17" xfId="0" applyNumberFormat="1" applyFont="1" applyFill="1" applyBorder="1" applyProtection="1"/>
    <xf numFmtId="49" fontId="9" fillId="0" borderId="17" xfId="0" applyNumberFormat="1" applyFont="1" applyBorder="1" applyProtection="1"/>
    <xf numFmtId="0" fontId="9" fillId="0" borderId="0" xfId="0" applyFont="1" applyBorder="1" applyAlignment="1" applyProtection="1">
      <alignment horizontal="left" vertical="center" wrapText="1"/>
    </xf>
    <xf numFmtId="0" fontId="9" fillId="5" borderId="25" xfId="0" applyFont="1" applyFill="1" applyBorder="1" applyProtection="1"/>
    <xf numFmtId="0" fontId="9" fillId="0" borderId="26" xfId="0" applyFont="1" applyBorder="1" applyProtection="1"/>
    <xf numFmtId="0" fontId="9" fillId="5" borderId="29" xfId="0" applyFont="1" applyFill="1" applyBorder="1" applyProtection="1"/>
    <xf numFmtId="0" fontId="9" fillId="5" borderId="31" xfId="0" applyFont="1" applyFill="1" applyBorder="1" applyProtection="1"/>
    <xf numFmtId="0" fontId="9" fillId="5" borderId="33" xfId="0" applyFont="1" applyFill="1" applyBorder="1" applyProtection="1"/>
    <xf numFmtId="0" fontId="10" fillId="5" borderId="0" xfId="0" applyFont="1" applyFill="1" applyBorder="1" applyProtection="1"/>
    <xf numFmtId="0" fontId="20" fillId="5" borderId="0" xfId="0" applyFont="1" applyFill="1" applyBorder="1" applyAlignment="1" applyProtection="1">
      <alignment horizontal="center" vertical="center"/>
    </xf>
    <xf numFmtId="1" fontId="9" fillId="5" borderId="0" xfId="0" applyNumberFormat="1" applyFont="1" applyFill="1" applyBorder="1" applyProtection="1"/>
    <xf numFmtId="0" fontId="9" fillId="5" borderId="0" xfId="0" applyFont="1" applyFill="1" applyBorder="1" applyAlignment="1" applyProtection="1">
      <alignment horizontal="center" vertical="center"/>
    </xf>
    <xf numFmtId="0" fontId="9" fillId="2" borderId="0" xfId="0" applyFont="1" applyFill="1" applyProtection="1"/>
    <xf numFmtId="9" fontId="9" fillId="2" borderId="0" xfId="0" applyNumberFormat="1" applyFont="1" applyFill="1" applyProtection="1"/>
    <xf numFmtId="0" fontId="9" fillId="5" borderId="0" xfId="0" applyFont="1" applyFill="1" applyAlignment="1">
      <alignment horizontal="left" vertical="center"/>
    </xf>
    <xf numFmtId="0" fontId="0" fillId="5" borderId="0" xfId="0" applyFill="1" applyAlignment="1">
      <alignment horizontal="left" vertical="center"/>
    </xf>
    <xf numFmtId="0" fontId="9" fillId="11" borderId="0" xfId="0" applyFont="1" applyFill="1" applyAlignment="1">
      <alignment horizontal="left" vertical="center"/>
    </xf>
    <xf numFmtId="0" fontId="0" fillId="11" borderId="0" xfId="0" applyFill="1" applyProtection="1"/>
    <xf numFmtId="0" fontId="0" fillId="11" borderId="0" xfId="0" applyFill="1" applyAlignment="1" applyProtection="1">
      <alignment horizontal="center"/>
    </xf>
    <xf numFmtId="0" fontId="2" fillId="13" borderId="0" xfId="0" applyFont="1" applyFill="1" applyAlignment="1">
      <alignment horizontal="center"/>
    </xf>
    <xf numFmtId="0" fontId="45" fillId="14" borderId="0" xfId="1" applyFill="1" applyAlignment="1">
      <alignment horizontal="center"/>
    </xf>
    <xf numFmtId="0" fontId="1" fillId="11" borderId="0" xfId="0" applyFont="1" applyFill="1" applyBorder="1" applyAlignment="1" applyProtection="1">
      <alignment horizontal="center" vertical="center"/>
    </xf>
    <xf numFmtId="0" fontId="48" fillId="11" borderId="0" xfId="0" applyFont="1" applyFill="1" applyBorder="1" applyAlignment="1">
      <alignment horizontal="center" vertical="center" wrapText="1"/>
    </xf>
    <xf numFmtId="0" fontId="49" fillId="11" borderId="0" xfId="0" applyFont="1" applyFill="1" applyBorder="1" applyAlignment="1">
      <alignment horizontal="center" vertical="center" wrapText="1"/>
    </xf>
    <xf numFmtId="0" fontId="51" fillId="11" borderId="0" xfId="0" applyFont="1" applyFill="1" applyBorder="1" applyAlignment="1">
      <alignment horizontal="center" vertical="center" wrapText="1"/>
    </xf>
    <xf numFmtId="0" fontId="53" fillId="11" borderId="0" xfId="0" applyFont="1" applyFill="1" applyBorder="1" applyAlignment="1">
      <alignment horizontal="center" vertical="center" wrapText="1"/>
    </xf>
    <xf numFmtId="0" fontId="50" fillId="11" borderId="0" xfId="0" applyFont="1" applyFill="1" applyBorder="1" applyAlignment="1">
      <alignment horizontal="center" vertical="center" wrapText="1"/>
    </xf>
    <xf numFmtId="0" fontId="52" fillId="11" borderId="0" xfId="0" applyFont="1" applyFill="1" applyBorder="1" applyAlignment="1">
      <alignment horizontal="center" vertical="center" wrapText="1"/>
    </xf>
    <xf numFmtId="0" fontId="54" fillId="16" borderId="1" xfId="0" applyFont="1" applyFill="1" applyBorder="1" applyAlignment="1">
      <alignment horizontal="center" vertical="center" wrapText="1"/>
    </xf>
    <xf numFmtId="0" fontId="0" fillId="17" borderId="0" xfId="0" applyFill="1"/>
    <xf numFmtId="0" fontId="47" fillId="11" borderId="0" xfId="0" applyFont="1" applyFill="1" applyBorder="1" applyAlignment="1" applyProtection="1">
      <alignment horizontal="center" vertical="center"/>
    </xf>
    <xf numFmtId="0" fontId="56" fillId="11" borderId="0" xfId="0" applyFont="1" applyFill="1" applyBorder="1" applyAlignment="1" applyProtection="1">
      <alignment horizontal="center" vertical="center"/>
    </xf>
    <xf numFmtId="0" fontId="0" fillId="11" borderId="0" xfId="0" applyFill="1" applyAlignment="1" applyProtection="1"/>
    <xf numFmtId="0" fontId="47" fillId="11" borderId="0" xfId="0" applyFont="1" applyFill="1" applyBorder="1" applyAlignment="1" applyProtection="1">
      <alignment horizontal="center" vertical="center"/>
    </xf>
    <xf numFmtId="0" fontId="56" fillId="11" borderId="0" xfId="0" applyFont="1" applyFill="1" applyBorder="1" applyAlignment="1" applyProtection="1">
      <alignment horizontal="center" vertical="center"/>
    </xf>
    <xf numFmtId="0" fontId="54" fillId="16" borderId="7" xfId="0" applyFont="1" applyFill="1" applyBorder="1" applyAlignment="1">
      <alignment horizontal="center" vertical="center" wrapText="1"/>
    </xf>
    <xf numFmtId="0" fontId="54" fillId="16" borderId="3" xfId="0" applyFont="1" applyFill="1" applyBorder="1" applyAlignment="1">
      <alignment horizontal="center" vertical="center" wrapText="1"/>
    </xf>
    <xf numFmtId="0" fontId="1" fillId="16" borderId="2" xfId="0" applyFont="1" applyFill="1" applyBorder="1" applyAlignment="1">
      <alignment horizontal="center" vertical="center" wrapText="1"/>
    </xf>
    <xf numFmtId="0" fontId="1" fillId="16" borderId="21" xfId="0" applyFont="1" applyFill="1" applyBorder="1" applyAlignment="1">
      <alignment horizontal="center" vertical="center" wrapText="1"/>
    </xf>
    <xf numFmtId="0" fontId="5" fillId="16" borderId="58" xfId="0" applyFont="1" applyFill="1" applyBorder="1" applyAlignment="1">
      <alignment horizontal="center" vertical="center" wrapText="1"/>
    </xf>
    <xf numFmtId="0" fontId="1" fillId="16" borderId="5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 applyProtection="1">
      <alignment horizontal="center" vertical="center" wrapText="1"/>
    </xf>
    <xf numFmtId="0" fontId="55" fillId="15" borderId="11" xfId="0" applyFont="1" applyFill="1" applyBorder="1" applyAlignment="1">
      <alignment horizontal="center" vertical="center" wrapText="1"/>
    </xf>
    <xf numFmtId="0" fontId="55" fillId="15" borderId="12" xfId="0" applyFont="1" applyFill="1" applyBorder="1" applyAlignment="1">
      <alignment horizontal="center" vertical="center" wrapText="1"/>
    </xf>
    <xf numFmtId="0" fontId="55" fillId="16" borderId="58" xfId="0" applyFont="1" applyFill="1" applyBorder="1" applyAlignment="1">
      <alignment horizontal="center" vertical="center" wrapText="1"/>
    </xf>
    <xf numFmtId="0" fontId="0" fillId="16" borderId="0" xfId="0" applyFill="1" applyAlignment="1">
      <alignment horizontal="center"/>
    </xf>
    <xf numFmtId="0" fontId="0" fillId="16" borderId="0" xfId="0" applyFill="1" applyAlignment="1" applyProtection="1">
      <alignment horizontal="center"/>
    </xf>
    <xf numFmtId="0" fontId="0" fillId="5" borderId="0" xfId="0" applyFill="1" applyAlignment="1" applyProtection="1">
      <alignment horizontal="center"/>
      <protection locked="0"/>
    </xf>
    <xf numFmtId="0" fontId="9" fillId="0" borderId="0" xfId="0" applyFont="1"/>
    <xf numFmtId="0" fontId="0" fillId="11" borderId="0" xfId="0" applyFill="1" applyAlignment="1" applyProtection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 applyAlignment="1" applyProtection="1">
      <alignment horizontal="center"/>
      <protection locked="0"/>
    </xf>
    <xf numFmtId="0" fontId="0" fillId="5" borderId="0" xfId="0" applyFill="1" applyProtection="1"/>
    <xf numFmtId="0" fontId="9" fillId="5" borderId="0" xfId="0" applyFont="1" applyFill="1" applyProtection="1"/>
    <xf numFmtId="0" fontId="0" fillId="5" borderId="0" xfId="0" applyFill="1" applyAlignment="1" applyProtection="1">
      <alignment horizontal="center"/>
    </xf>
    <xf numFmtId="0" fontId="9" fillId="5" borderId="0" xfId="0" applyFont="1" applyFill="1" applyAlignment="1" applyProtection="1">
      <alignment horizontal="center"/>
    </xf>
    <xf numFmtId="0" fontId="0" fillId="5" borderId="0" xfId="0" applyFill="1"/>
    <xf numFmtId="0" fontId="55" fillId="5" borderId="0" xfId="0" applyFont="1" applyFill="1" applyBorder="1" applyAlignment="1" applyProtection="1">
      <alignment horizontal="center" vertical="center" wrapText="1"/>
    </xf>
    <xf numFmtId="0" fontId="9" fillId="20" borderId="1" xfId="0" applyFont="1" applyFill="1" applyBorder="1" applyProtection="1"/>
    <xf numFmtId="0" fontId="0" fillId="20" borderId="1" xfId="0" applyFill="1" applyBorder="1"/>
    <xf numFmtId="0" fontId="0" fillId="20" borderId="1" xfId="0" applyFill="1" applyBorder="1" applyProtection="1"/>
    <xf numFmtId="0" fontId="9" fillId="4" borderId="1" xfId="0" applyFont="1" applyFill="1" applyBorder="1" applyProtection="1"/>
    <xf numFmtId="0" fontId="0" fillId="4" borderId="1" xfId="0" applyFill="1" applyBorder="1"/>
    <xf numFmtId="9" fontId="9" fillId="5" borderId="0" xfId="0" applyNumberFormat="1" applyFont="1" applyFill="1" applyProtection="1"/>
    <xf numFmtId="0" fontId="62" fillId="11" borderId="0" xfId="0" applyFont="1" applyFill="1" applyAlignment="1" applyProtection="1">
      <alignment horizontal="center"/>
    </xf>
    <xf numFmtId="0" fontId="62" fillId="11" borderId="0" xfId="0" applyFont="1" applyFill="1" applyProtection="1"/>
    <xf numFmtId="0" fontId="62" fillId="11" borderId="0" xfId="0" applyFont="1" applyFill="1" applyAlignment="1" applyProtection="1"/>
    <xf numFmtId="0" fontId="4" fillId="3" borderId="67" xfId="0" applyFont="1" applyFill="1" applyBorder="1" applyAlignment="1" applyProtection="1">
      <alignment horizontal="center" vertical="center" wrapText="1"/>
    </xf>
    <xf numFmtId="0" fontId="4" fillId="3" borderId="68" xfId="0" applyFont="1" applyFill="1" applyBorder="1" applyAlignment="1" applyProtection="1">
      <alignment horizontal="center" vertical="center" wrapText="1"/>
    </xf>
    <xf numFmtId="0" fontId="21" fillId="16" borderId="7" xfId="0" applyFont="1" applyFill="1" applyBorder="1" applyAlignment="1">
      <alignment horizontal="center" vertical="center" wrapText="1"/>
    </xf>
    <xf numFmtId="0" fontId="21" fillId="16" borderId="69" xfId="0" applyFont="1" applyFill="1" applyBorder="1" applyAlignment="1">
      <alignment horizontal="center" vertical="center" wrapText="1"/>
    </xf>
    <xf numFmtId="0" fontId="21" fillId="16" borderId="3" xfId="0" applyFont="1" applyFill="1" applyBorder="1" applyAlignment="1">
      <alignment horizontal="center" vertical="center" wrapText="1"/>
    </xf>
    <xf numFmtId="0" fontId="21" fillId="16" borderId="70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 applyProtection="1">
      <alignment horizontal="center" vertical="center" wrapText="1"/>
    </xf>
    <xf numFmtId="0" fontId="56" fillId="21" borderId="1" xfId="0" applyFont="1" applyFill="1" applyBorder="1" applyAlignment="1" applyProtection="1">
      <alignment horizontal="center" vertical="center" wrapText="1"/>
    </xf>
    <xf numFmtId="0" fontId="56" fillId="21" borderId="38" xfId="0" applyFont="1" applyFill="1" applyBorder="1" applyAlignment="1" applyProtection="1">
      <alignment horizontal="center" vertical="center" wrapText="1"/>
    </xf>
    <xf numFmtId="0" fontId="55" fillId="3" borderId="11" xfId="0" applyFont="1" applyFill="1" applyBorder="1" applyAlignment="1">
      <alignment horizontal="center" vertical="center" wrapText="1"/>
    </xf>
    <xf numFmtId="0" fontId="5" fillId="3" borderId="66" xfId="0" applyFont="1" applyFill="1" applyBorder="1" applyAlignment="1">
      <alignment horizontal="center" vertical="center" wrapText="1"/>
    </xf>
    <xf numFmtId="0" fontId="55" fillId="15" borderId="57" xfId="0" applyFont="1" applyFill="1" applyBorder="1" applyAlignment="1">
      <alignment horizontal="center" vertical="center" wrapText="1"/>
    </xf>
    <xf numFmtId="0" fontId="55" fillId="3" borderId="71" xfId="0" applyFont="1" applyFill="1" applyBorder="1" applyAlignment="1">
      <alignment horizontal="center" vertical="center" wrapText="1"/>
    </xf>
    <xf numFmtId="0" fontId="3" fillId="16" borderId="21" xfId="0" applyFont="1" applyFill="1" applyBorder="1" applyAlignment="1">
      <alignment horizontal="center" vertical="center" wrapText="1"/>
    </xf>
    <xf numFmtId="0" fontId="3" fillId="16" borderId="5" xfId="0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2" fontId="0" fillId="0" borderId="0" xfId="0" applyNumberFormat="1" applyProtection="1"/>
    <xf numFmtId="2" fontId="0" fillId="0" borderId="0" xfId="0" applyNumberFormat="1" applyAlignment="1" applyProtection="1">
      <alignment horizontal="center" vertical="center" wrapText="1"/>
    </xf>
    <xf numFmtId="2" fontId="0" fillId="5" borderId="0" xfId="0" applyNumberFormat="1" applyFill="1" applyAlignment="1" applyProtection="1">
      <alignment horizontal="center" vertical="center" wrapText="1"/>
    </xf>
    <xf numFmtId="9" fontId="0" fillId="0" borderId="0" xfId="0" applyNumberFormat="1" applyAlignment="1" applyProtection="1">
      <alignment horizontal="center"/>
    </xf>
    <xf numFmtId="0" fontId="0" fillId="0" borderId="0" xfId="0" applyAlignment="1" applyProtection="1">
      <alignment horizontal="center" vertical="center"/>
    </xf>
    <xf numFmtId="0" fontId="0" fillId="0" borderId="0" xfId="0" applyNumberFormat="1" applyAlignment="1" applyProtection="1">
      <alignment horizontal="center" vertical="center"/>
    </xf>
    <xf numFmtId="0" fontId="0" fillId="0" borderId="0" xfId="2" applyNumberFormat="1" applyFont="1" applyAlignment="1" applyProtection="1">
      <alignment horizontal="center" vertical="center"/>
    </xf>
    <xf numFmtId="2" fontId="0" fillId="0" borderId="0" xfId="0" applyNumberFormat="1" applyAlignment="1" applyProtection="1">
      <alignment horizontal="center" wrapText="1"/>
    </xf>
    <xf numFmtId="2" fontId="0" fillId="0" borderId="0" xfId="0" applyNumberFormat="1" applyAlignment="1" applyProtection="1">
      <alignment horizontal="center"/>
    </xf>
    <xf numFmtId="2" fontId="0" fillId="5" borderId="0" xfId="0" applyNumberFormat="1" applyFill="1" applyAlignment="1" applyProtection="1">
      <alignment horizontal="center" wrapText="1"/>
    </xf>
    <xf numFmtId="2" fontId="0" fillId="0" borderId="0" xfId="0" applyNumberFormat="1" applyAlignment="1" applyProtection="1">
      <alignment horizontal="center" vertical="center"/>
    </xf>
    <xf numFmtId="0" fontId="9" fillId="3" borderId="0" xfId="0" applyFont="1" applyFill="1" applyProtection="1"/>
    <xf numFmtId="0" fontId="9" fillId="3" borderId="1" xfId="0" applyFont="1" applyFill="1" applyBorder="1" applyProtection="1"/>
    <xf numFmtId="0" fontId="0" fillId="0" borderId="1" xfId="0" applyBorder="1" applyAlignment="1" applyProtection="1">
      <alignment horizontal="center" vertical="center" wrapText="1"/>
    </xf>
    <xf numFmtId="0" fontId="3" fillId="11" borderId="0" xfId="0" applyFont="1" applyFill="1" applyAlignment="1" applyProtection="1">
      <alignment horizontal="center" vertical="center" wrapText="1"/>
    </xf>
    <xf numFmtId="0" fontId="3" fillId="11" borderId="0" xfId="0" applyFont="1" applyFill="1" applyBorder="1" applyAlignment="1" applyProtection="1">
      <alignment horizontal="center" vertical="center" wrapText="1"/>
    </xf>
    <xf numFmtId="0" fontId="3" fillId="11" borderId="8" xfId="0" applyFont="1" applyFill="1" applyBorder="1" applyAlignment="1" applyProtection="1">
      <alignment horizontal="center" vertical="center" wrapText="1"/>
    </xf>
    <xf numFmtId="0" fontId="3" fillId="23" borderId="1" xfId="0" applyFont="1" applyFill="1" applyBorder="1" applyAlignment="1" applyProtection="1">
      <alignment horizontal="center" vertical="center" wrapText="1"/>
    </xf>
    <xf numFmtId="0" fontId="3" fillId="23" borderId="7" xfId="0" applyFont="1" applyFill="1" applyBorder="1" applyAlignment="1" applyProtection="1">
      <alignment horizontal="center" vertical="center" wrapText="1"/>
    </xf>
    <xf numFmtId="1" fontId="3" fillId="23" borderId="1" xfId="0" applyNumberFormat="1" applyFont="1" applyFill="1" applyBorder="1" applyAlignment="1" applyProtection="1">
      <alignment horizontal="center" vertical="center" wrapText="1"/>
    </xf>
    <xf numFmtId="0" fontId="3" fillId="23" borderId="2" xfId="0" applyFont="1" applyFill="1" applyBorder="1" applyAlignment="1" applyProtection="1">
      <alignment horizontal="center" vertical="center" wrapText="1"/>
    </xf>
    <xf numFmtId="164" fontId="3" fillId="23" borderId="1" xfId="0" applyNumberFormat="1" applyFont="1" applyFill="1" applyBorder="1" applyAlignment="1" applyProtection="1">
      <alignment horizontal="center" vertical="center" wrapText="1"/>
    </xf>
    <xf numFmtId="0" fontId="3" fillId="23" borderId="3" xfId="0" applyFont="1" applyFill="1" applyBorder="1" applyAlignment="1" applyProtection="1">
      <alignment horizontal="center" vertical="center" wrapText="1"/>
    </xf>
    <xf numFmtId="0" fontId="3" fillId="23" borderId="52" xfId="0" applyFont="1" applyFill="1" applyBorder="1" applyAlignment="1" applyProtection="1">
      <alignment horizontal="center" vertical="center" wrapText="1"/>
    </xf>
    <xf numFmtId="0" fontId="55" fillId="23" borderId="2" xfId="0" applyFont="1" applyFill="1" applyBorder="1" applyAlignment="1" applyProtection="1">
      <alignment horizontal="center" vertical="center" wrapText="1"/>
    </xf>
    <xf numFmtId="0" fontId="55" fillId="23" borderId="1" xfId="0" applyFont="1" applyFill="1" applyBorder="1" applyAlignment="1" applyProtection="1">
      <alignment horizontal="center" vertical="center" wrapText="1"/>
    </xf>
    <xf numFmtId="0" fontId="3" fillId="23" borderId="21" xfId="0" applyFont="1" applyFill="1" applyBorder="1" applyAlignment="1" applyProtection="1">
      <alignment horizontal="center" vertical="center" wrapText="1"/>
    </xf>
    <xf numFmtId="0" fontId="55" fillId="19" borderId="54" xfId="0" applyFont="1" applyFill="1" applyBorder="1" applyAlignment="1" applyProtection="1">
      <alignment horizontal="center" vertical="center" wrapText="1"/>
    </xf>
    <xf numFmtId="2" fontId="55" fillId="19" borderId="11" xfId="0" applyNumberFormat="1" applyFont="1" applyFill="1" applyBorder="1" applyAlignment="1" applyProtection="1">
      <alignment horizontal="center" vertical="center" wrapText="1"/>
    </xf>
    <xf numFmtId="0" fontId="55" fillId="19" borderId="11" xfId="0" applyFont="1" applyFill="1" applyBorder="1" applyAlignment="1" applyProtection="1">
      <alignment horizontal="center" vertical="center" wrapText="1"/>
    </xf>
    <xf numFmtId="0" fontId="3" fillId="19" borderId="15" xfId="0" applyFont="1" applyFill="1" applyBorder="1" applyAlignment="1" applyProtection="1">
      <alignment horizontal="center" vertical="center" wrapText="1"/>
    </xf>
    <xf numFmtId="0" fontId="55" fillId="24" borderId="1" xfId="0" applyFont="1" applyFill="1" applyBorder="1" applyAlignment="1" applyProtection="1">
      <alignment horizontal="center" vertical="center" wrapText="1"/>
    </xf>
    <xf numFmtId="0" fontId="3" fillId="6" borderId="1" xfId="0" applyFont="1" applyFill="1" applyBorder="1" applyAlignment="1" applyProtection="1">
      <alignment horizontal="center" vertical="center" wrapText="1"/>
    </xf>
    <xf numFmtId="0" fontId="1" fillId="19" borderId="39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 wrapText="1"/>
    </xf>
    <xf numFmtId="0" fontId="55" fillId="11" borderId="0" xfId="0" applyFont="1" applyFill="1" applyBorder="1" applyAlignment="1" applyProtection="1">
      <alignment horizontal="center" vertical="center" wrapText="1"/>
    </xf>
    <xf numFmtId="0" fontId="22" fillId="11" borderId="0" xfId="0" applyFont="1" applyFill="1" applyAlignment="1" applyProtection="1">
      <alignment horizontal="center"/>
    </xf>
    <xf numFmtId="0" fontId="0" fillId="11" borderId="0" xfId="0" applyFill="1" applyProtection="1">
      <protection locked="0"/>
    </xf>
    <xf numFmtId="0" fontId="51" fillId="11" borderId="0" xfId="0" applyFont="1" applyFill="1" applyBorder="1" applyAlignment="1" applyProtection="1">
      <alignment horizontal="center" vertical="center" wrapText="1"/>
      <protection locked="0"/>
    </xf>
    <xf numFmtId="0" fontId="53" fillId="11" borderId="0" xfId="0" applyFont="1" applyFill="1" applyBorder="1" applyAlignment="1" applyProtection="1">
      <alignment horizontal="center" vertical="center" wrapText="1"/>
      <protection locked="0"/>
    </xf>
    <xf numFmtId="0" fontId="50" fillId="11" borderId="0" xfId="0" applyFont="1" applyFill="1" applyBorder="1" applyAlignment="1" applyProtection="1">
      <alignment horizontal="center" vertical="center" wrapText="1"/>
      <protection locked="0"/>
    </xf>
    <xf numFmtId="0" fontId="62" fillId="11" borderId="0" xfId="0" applyFont="1" applyFill="1" applyProtection="1">
      <protection locked="0"/>
    </xf>
    <xf numFmtId="0" fontId="0" fillId="0" borderId="0" xfId="0" applyProtection="1">
      <protection locked="0"/>
    </xf>
    <xf numFmtId="0" fontId="9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48" fillId="11" borderId="0" xfId="0" applyFont="1" applyFill="1" applyBorder="1" applyAlignment="1" applyProtection="1">
      <alignment horizontal="center" vertical="center" wrapText="1"/>
      <protection locked="0"/>
    </xf>
    <xf numFmtId="0" fontId="52" fillId="11" borderId="0" xfId="0" applyFont="1" applyFill="1" applyBorder="1" applyAlignment="1" applyProtection="1">
      <alignment horizontal="center" vertical="center" wrapText="1"/>
      <protection locked="0"/>
    </xf>
    <xf numFmtId="0" fontId="49" fillId="11" borderId="0" xfId="0" applyFont="1" applyFill="1" applyBorder="1" applyAlignment="1" applyProtection="1">
      <alignment horizontal="center" vertical="center" wrapText="1"/>
      <protection locked="0"/>
    </xf>
    <xf numFmtId="0" fontId="62" fillId="0" borderId="0" xfId="0" applyFont="1" applyProtection="1"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" fillId="5" borderId="1" xfId="0" applyFont="1" applyFill="1" applyBorder="1" applyAlignment="1" applyProtection="1">
      <alignment horizontal="center" vertical="center" wrapText="1"/>
      <protection locked="0"/>
    </xf>
    <xf numFmtId="0" fontId="55" fillId="0" borderId="57" xfId="0" applyFont="1" applyBorder="1" applyAlignment="1" applyProtection="1">
      <alignment horizontal="center" vertical="center" wrapText="1"/>
      <protection locked="0"/>
    </xf>
    <xf numFmtId="0" fontId="63" fillId="22" borderId="2" xfId="0" applyFont="1" applyFill="1" applyBorder="1" applyAlignment="1" applyProtection="1">
      <alignment horizontal="center" vertical="center" wrapText="1"/>
      <protection locked="0"/>
    </xf>
    <xf numFmtId="164" fontId="55" fillId="23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17" fillId="8" borderId="13" xfId="0" applyFont="1" applyFill="1" applyBorder="1" applyAlignment="1">
      <alignment horizontal="left" vertical="center"/>
    </xf>
    <xf numFmtId="0" fontId="68" fillId="5" borderId="0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9" fillId="17" borderId="0" xfId="0" applyFont="1" applyFill="1" applyAlignment="1" applyProtection="1">
      <alignment horizontal="left"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9" fillId="5" borderId="0" xfId="0" applyFont="1" applyFill="1" applyAlignment="1" applyProtection="1">
      <alignment horizontal="left" vertical="center"/>
      <protection locked="0"/>
    </xf>
    <xf numFmtId="0" fontId="5" fillId="3" borderId="6" xfId="0" applyFont="1" applyFill="1" applyBorder="1" applyAlignment="1" applyProtection="1">
      <alignment horizontal="center" vertical="center" wrapText="1"/>
      <protection locked="0"/>
    </xf>
    <xf numFmtId="0" fontId="9" fillId="0" borderId="0" xfId="1" applyFont="1" applyAlignment="1">
      <alignment horizontal="center"/>
    </xf>
    <xf numFmtId="0" fontId="8" fillId="11" borderId="0" xfId="0" applyFont="1" applyFill="1" applyProtection="1">
      <protection hidden="1"/>
    </xf>
    <xf numFmtId="0" fontId="9" fillId="11" borderId="0" xfId="0" applyFont="1" applyFill="1" applyProtection="1">
      <protection hidden="1"/>
    </xf>
    <xf numFmtId="0" fontId="22" fillId="10" borderId="1" xfId="0" applyFont="1" applyFill="1" applyBorder="1" applyAlignment="1" applyProtection="1">
      <alignment horizontal="center"/>
      <protection hidden="1"/>
    </xf>
    <xf numFmtId="0" fontId="20" fillId="5" borderId="1" xfId="0" applyFont="1" applyFill="1" applyBorder="1" applyAlignment="1" applyProtection="1">
      <alignment horizontal="center" vertical="center"/>
      <protection locked="0" hidden="1"/>
    </xf>
    <xf numFmtId="0" fontId="10" fillId="11" borderId="0" xfId="0" applyFont="1" applyFill="1" applyProtection="1">
      <protection hidden="1"/>
    </xf>
    <xf numFmtId="0" fontId="9" fillId="2" borderId="19" xfId="0" applyFont="1" applyFill="1" applyBorder="1" applyProtection="1">
      <protection hidden="1"/>
    </xf>
    <xf numFmtId="0" fontId="16" fillId="11" borderId="0" xfId="0" applyFont="1" applyFill="1" applyBorder="1" applyProtection="1">
      <protection hidden="1"/>
    </xf>
    <xf numFmtId="0" fontId="16" fillId="11" borderId="0" xfId="0" applyFont="1" applyFill="1" applyBorder="1" applyAlignment="1" applyProtection="1">
      <alignment horizontal="center"/>
      <protection hidden="1"/>
    </xf>
    <xf numFmtId="0" fontId="10" fillId="11" borderId="6" xfId="0" applyFont="1" applyFill="1" applyBorder="1" applyProtection="1">
      <protection hidden="1"/>
    </xf>
    <xf numFmtId="0" fontId="12" fillId="5" borderId="1" xfId="0" applyFont="1" applyFill="1" applyBorder="1" applyAlignment="1" applyProtection="1">
      <alignment horizontal="center" vertical="center"/>
      <protection locked="0" hidden="1"/>
    </xf>
    <xf numFmtId="0" fontId="10" fillId="2" borderId="3" xfId="0" applyFont="1" applyFill="1" applyBorder="1" applyAlignment="1" applyProtection="1">
      <alignment vertical="center"/>
      <protection hidden="1"/>
    </xf>
    <xf numFmtId="0" fontId="10" fillId="2" borderId="3" xfId="0" applyFont="1" applyFill="1" applyBorder="1" applyAlignment="1" applyProtection="1">
      <alignment horizontal="left" vertical="center"/>
      <protection hidden="1"/>
    </xf>
    <xf numFmtId="0" fontId="10" fillId="2" borderId="3" xfId="0" applyFont="1" applyFill="1" applyBorder="1" applyAlignment="1" applyProtection="1">
      <alignment horizontal="center" vertical="center"/>
      <protection hidden="1"/>
    </xf>
    <xf numFmtId="0" fontId="20" fillId="2" borderId="16" xfId="0" applyFont="1" applyFill="1" applyBorder="1" applyAlignment="1" applyProtection="1">
      <alignment vertical="center"/>
      <protection hidden="1"/>
    </xf>
    <xf numFmtId="0" fontId="12" fillId="11" borderId="0" xfId="0" applyFont="1" applyFill="1" applyAlignment="1" applyProtection="1">
      <alignment horizontal="center" vertical="center"/>
      <protection hidden="1"/>
    </xf>
    <xf numFmtId="0" fontId="20" fillId="3" borderId="9" xfId="0" applyFont="1" applyFill="1" applyBorder="1" applyAlignment="1" applyProtection="1">
      <alignment horizontal="center" vertical="center" wrapText="1"/>
      <protection hidden="1"/>
    </xf>
    <xf numFmtId="0" fontId="10" fillId="12" borderId="23" xfId="0" applyFont="1" applyFill="1" applyBorder="1" applyAlignment="1" applyProtection="1">
      <alignment horizontal="center" vertical="center" wrapText="1"/>
      <protection hidden="1"/>
    </xf>
    <xf numFmtId="0" fontId="10" fillId="12" borderId="41" xfId="0" applyFont="1" applyFill="1" applyBorder="1" applyAlignment="1" applyProtection="1">
      <alignment horizontal="center" vertical="center" wrapText="1"/>
      <protection hidden="1"/>
    </xf>
    <xf numFmtId="0" fontId="21" fillId="5" borderId="1" xfId="0" applyFont="1" applyFill="1" applyBorder="1" applyAlignment="1" applyProtection="1">
      <alignment horizontal="center" vertical="center" wrapText="1"/>
      <protection locked="0" hidden="1"/>
    </xf>
    <xf numFmtId="0" fontId="10" fillId="12" borderId="39" xfId="0" applyFont="1" applyFill="1" applyBorder="1" applyAlignment="1" applyProtection="1">
      <alignment horizontal="center" vertical="center" wrapText="1"/>
      <protection hidden="1"/>
    </xf>
    <xf numFmtId="0" fontId="21" fillId="5" borderId="34" xfId="0" applyFont="1" applyFill="1" applyBorder="1" applyAlignment="1" applyProtection="1">
      <alignment horizontal="center" vertical="center" wrapText="1"/>
      <protection locked="0" hidden="1"/>
    </xf>
    <xf numFmtId="0" fontId="9" fillId="11" borderId="4" xfId="0" applyFont="1" applyFill="1" applyBorder="1" applyProtection="1">
      <protection hidden="1"/>
    </xf>
    <xf numFmtId="0" fontId="12" fillId="10" borderId="21" xfId="0" applyFont="1" applyFill="1" applyBorder="1" applyAlignment="1" applyProtection="1">
      <alignment horizontal="center" vertical="top"/>
      <protection hidden="1"/>
    </xf>
    <xf numFmtId="0" fontId="13" fillId="10" borderId="1" xfId="0" applyFont="1" applyFill="1" applyBorder="1" applyAlignment="1" applyProtection="1">
      <alignment horizontal="center" vertical="top"/>
      <protection hidden="1"/>
    </xf>
    <xf numFmtId="0" fontId="9" fillId="11" borderId="18" xfId="0" applyFont="1" applyFill="1" applyBorder="1" applyProtection="1">
      <protection hidden="1"/>
    </xf>
    <xf numFmtId="0" fontId="12" fillId="10" borderId="4" xfId="0" applyFont="1" applyFill="1" applyBorder="1" applyAlignment="1" applyProtection="1">
      <alignment horizontal="center" vertical="top"/>
      <protection hidden="1"/>
    </xf>
    <xf numFmtId="0" fontId="13" fillId="5" borderId="7" xfId="0" applyFont="1" applyFill="1" applyBorder="1" applyAlignment="1" applyProtection="1">
      <alignment horizontal="center" vertical="top"/>
      <protection locked="0" hidden="1"/>
    </xf>
    <xf numFmtId="0" fontId="12" fillId="10" borderId="22" xfId="0" applyFont="1" applyFill="1" applyBorder="1" applyAlignment="1" applyProtection="1">
      <alignment horizontal="center" vertical="top"/>
      <protection hidden="1"/>
    </xf>
    <xf numFmtId="0" fontId="11" fillId="10" borderId="42" xfId="0" applyFont="1" applyFill="1" applyBorder="1" applyAlignment="1" applyProtection="1">
      <alignment horizontal="left" vertical="center" wrapText="1"/>
      <protection hidden="1"/>
    </xf>
    <xf numFmtId="0" fontId="40" fillId="11" borderId="0" xfId="0" applyFont="1" applyFill="1" applyBorder="1" applyProtection="1">
      <protection hidden="1"/>
    </xf>
    <xf numFmtId="0" fontId="13" fillId="10" borderId="19" xfId="0" applyFont="1" applyFill="1" applyBorder="1" applyAlignment="1" applyProtection="1">
      <alignment horizontal="center" vertical="center" wrapText="1"/>
      <protection hidden="1"/>
    </xf>
    <xf numFmtId="0" fontId="13" fillId="5" borderId="45" xfId="0" applyFont="1" applyFill="1" applyBorder="1" applyAlignment="1" applyProtection="1">
      <alignment horizontal="center" vertical="center" wrapText="1"/>
      <protection locked="0" hidden="1"/>
    </xf>
    <xf numFmtId="0" fontId="13" fillId="5" borderId="47" xfId="0" applyFont="1" applyFill="1" applyBorder="1" applyAlignment="1" applyProtection="1">
      <alignment horizontal="center" vertical="center" wrapText="1"/>
      <protection locked="0" hidden="1"/>
    </xf>
    <xf numFmtId="0" fontId="13" fillId="5" borderId="48" xfId="0" applyFont="1" applyFill="1" applyBorder="1" applyAlignment="1" applyProtection="1">
      <alignment horizontal="center" vertical="center" wrapText="1"/>
      <protection locked="0" hidden="1"/>
    </xf>
    <xf numFmtId="0" fontId="25" fillId="10" borderId="2" xfId="0" applyFont="1" applyFill="1" applyBorder="1" applyAlignment="1" applyProtection="1">
      <alignment horizontal="center" vertical="center" wrapText="1"/>
      <protection hidden="1"/>
    </xf>
    <xf numFmtId="0" fontId="40" fillId="11" borderId="18" xfId="0" applyFont="1" applyFill="1" applyBorder="1" applyProtection="1">
      <protection hidden="1"/>
    </xf>
    <xf numFmtId="0" fontId="11" fillId="10" borderId="14" xfId="0" applyFont="1" applyFill="1" applyBorder="1" applyAlignment="1" applyProtection="1">
      <alignment horizontal="center" vertical="center" wrapText="1"/>
      <protection hidden="1"/>
    </xf>
    <xf numFmtId="0" fontId="13" fillId="10" borderId="10" xfId="0" applyFont="1" applyFill="1" applyBorder="1" applyAlignment="1" applyProtection="1">
      <alignment horizontal="center" vertical="center" wrapText="1"/>
      <protection hidden="1"/>
    </xf>
    <xf numFmtId="0" fontId="11" fillId="11" borderId="11" xfId="0" applyFont="1" applyFill="1" applyBorder="1" applyAlignment="1" applyProtection="1">
      <alignment horizontal="center" vertical="center"/>
      <protection hidden="1"/>
    </xf>
    <xf numFmtId="0" fontId="11" fillId="5" borderId="11" xfId="0" applyFont="1" applyFill="1" applyBorder="1" applyAlignment="1" applyProtection="1">
      <alignment horizontal="center" vertical="center"/>
      <protection locked="0" hidden="1"/>
    </xf>
    <xf numFmtId="0" fontId="11" fillId="11" borderId="12" xfId="0" applyFont="1" applyFill="1" applyBorder="1" applyAlignment="1" applyProtection="1">
      <alignment horizontal="center" vertical="center"/>
      <protection hidden="1"/>
    </xf>
    <xf numFmtId="0" fontId="40" fillId="11" borderId="0" xfId="0" applyFont="1" applyFill="1" applyProtection="1">
      <protection hidden="1"/>
    </xf>
    <xf numFmtId="0" fontId="41" fillId="11" borderId="0" xfId="0" applyFont="1" applyFill="1" applyBorder="1" applyAlignment="1" applyProtection="1">
      <alignment horizontal="center" vertical="center" wrapText="1"/>
      <protection hidden="1"/>
    </xf>
    <xf numFmtId="0" fontId="42" fillId="11" borderId="0" xfId="0" applyFont="1" applyFill="1" applyBorder="1" applyAlignment="1" applyProtection="1">
      <alignment horizontal="center" vertical="top"/>
      <protection hidden="1"/>
    </xf>
    <xf numFmtId="0" fontId="43" fillId="11" borderId="0" xfId="0" applyFont="1" applyFill="1" applyBorder="1" applyAlignment="1" applyProtection="1">
      <alignment horizontal="left" vertical="top"/>
      <protection locked="0" hidden="1"/>
    </xf>
    <xf numFmtId="0" fontId="43" fillId="11" borderId="0" xfId="0" applyFont="1" applyFill="1" applyBorder="1" applyAlignment="1" applyProtection="1">
      <alignment horizontal="center" vertical="top"/>
      <protection locked="0" hidden="1"/>
    </xf>
    <xf numFmtId="0" fontId="13" fillId="6" borderId="1" xfId="0" applyFont="1" applyFill="1" applyBorder="1" applyAlignment="1" applyProtection="1">
      <alignment horizontal="center" vertical="top"/>
      <protection hidden="1"/>
    </xf>
    <xf numFmtId="0" fontId="11" fillId="6" borderId="42" xfId="0" applyFont="1" applyFill="1" applyBorder="1" applyAlignment="1" applyProtection="1">
      <alignment horizontal="left" vertical="center" wrapText="1"/>
      <protection hidden="1"/>
    </xf>
    <xf numFmtId="0" fontId="13" fillId="6" borderId="13" xfId="0" applyFont="1" applyFill="1" applyBorder="1" applyAlignment="1" applyProtection="1">
      <alignment horizontal="center" vertical="center" wrapText="1"/>
      <protection hidden="1"/>
    </xf>
    <xf numFmtId="0" fontId="25" fillId="6" borderId="1" xfId="0" applyFont="1" applyFill="1" applyBorder="1" applyAlignment="1" applyProtection="1">
      <alignment horizontal="center" vertical="center" wrapText="1"/>
      <protection hidden="1"/>
    </xf>
    <xf numFmtId="0" fontId="11" fillId="6" borderId="1" xfId="0" applyFont="1" applyFill="1" applyBorder="1" applyAlignment="1" applyProtection="1">
      <alignment horizontal="center" vertical="center" wrapText="1"/>
      <protection hidden="1"/>
    </xf>
    <xf numFmtId="0" fontId="13" fillId="6" borderId="10" xfId="0" applyFont="1" applyFill="1" applyBorder="1" applyAlignment="1" applyProtection="1">
      <alignment horizontal="center" vertical="center" wrapText="1"/>
      <protection hidden="1"/>
    </xf>
    <xf numFmtId="0" fontId="43" fillId="11" borderId="0" xfId="0" applyFont="1" applyFill="1" applyBorder="1" applyAlignment="1" applyProtection="1">
      <alignment horizontal="center" vertical="center" wrapText="1"/>
      <protection hidden="1"/>
    </xf>
    <xf numFmtId="0" fontId="43" fillId="11" borderId="0" xfId="0" applyFont="1" applyFill="1" applyBorder="1" applyAlignment="1" applyProtection="1">
      <alignment horizontal="center" vertical="center" wrapText="1"/>
      <protection locked="0" hidden="1"/>
    </xf>
    <xf numFmtId="0" fontId="44" fillId="11" borderId="0" xfId="0" applyFont="1" applyFill="1" applyBorder="1" applyAlignment="1" applyProtection="1">
      <alignment horizontal="left" vertical="center" wrapText="1"/>
      <protection locked="0" hidden="1"/>
    </xf>
    <xf numFmtId="0" fontId="40" fillId="11" borderId="0" xfId="0" applyNumberFormat="1" applyFont="1" applyFill="1" applyBorder="1" applyProtection="1">
      <protection hidden="1"/>
    </xf>
    <xf numFmtId="0" fontId="13" fillId="10" borderId="0" xfId="0" applyNumberFormat="1" applyFont="1" applyFill="1" applyBorder="1" applyAlignment="1" applyProtection="1">
      <alignment horizontal="center" vertical="center" wrapText="1"/>
      <protection hidden="1"/>
    </xf>
    <xf numFmtId="0" fontId="13" fillId="11" borderId="10" xfId="0" applyFont="1" applyFill="1" applyBorder="1" applyAlignment="1" applyProtection="1">
      <alignment horizontal="center" vertical="center" wrapText="1"/>
      <protection hidden="1"/>
    </xf>
    <xf numFmtId="0" fontId="43" fillId="11" borderId="0" xfId="0" applyNumberFormat="1" applyFont="1" applyFill="1" applyBorder="1" applyAlignment="1" applyProtection="1">
      <alignment horizontal="center" vertical="center" wrapText="1"/>
      <protection hidden="1"/>
    </xf>
    <xf numFmtId="0" fontId="13" fillId="6" borderId="45" xfId="0" applyFont="1" applyFill="1" applyBorder="1" applyAlignment="1" applyProtection="1">
      <alignment horizontal="center" vertical="center" wrapText="1"/>
      <protection hidden="1"/>
    </xf>
    <xf numFmtId="0" fontId="10" fillId="11" borderId="0" xfId="0" applyFont="1" applyFill="1" applyBorder="1" applyAlignment="1" applyProtection="1">
      <alignment horizontal="center" vertical="center"/>
      <protection hidden="1"/>
    </xf>
    <xf numFmtId="0" fontId="27" fillId="11" borderId="0" xfId="0" applyFont="1" applyFill="1" applyBorder="1" applyAlignment="1" applyProtection="1">
      <alignment horizontal="center" vertical="center"/>
      <protection hidden="1"/>
    </xf>
    <xf numFmtId="0" fontId="9" fillId="11" borderId="0" xfId="0" applyFont="1" applyFill="1" applyBorder="1" applyProtection="1">
      <protection hidden="1"/>
    </xf>
    <xf numFmtId="0" fontId="21" fillId="11" borderId="0" xfId="0" applyFont="1" applyFill="1" applyBorder="1" applyAlignment="1" applyProtection="1">
      <alignment horizontal="center" vertical="center"/>
      <protection hidden="1"/>
    </xf>
    <xf numFmtId="0" fontId="12" fillId="11" borderId="67" xfId="0" applyFont="1" applyFill="1" applyBorder="1" applyAlignment="1" applyProtection="1">
      <alignment horizontal="center" vertical="center" wrapText="1"/>
      <protection hidden="1"/>
    </xf>
    <xf numFmtId="0" fontId="12" fillId="16" borderId="72" xfId="0" applyFont="1" applyFill="1" applyBorder="1" applyAlignment="1" applyProtection="1">
      <alignment horizontal="center" vertical="center" wrapText="1"/>
      <protection hidden="1"/>
    </xf>
    <xf numFmtId="0" fontId="12" fillId="26" borderId="72" xfId="0" applyFont="1" applyFill="1" applyBorder="1" applyAlignment="1" applyProtection="1">
      <alignment horizontal="center" vertical="center" wrapText="1"/>
      <protection hidden="1"/>
    </xf>
    <xf numFmtId="0" fontId="12" fillId="2" borderId="73" xfId="0" applyFont="1" applyFill="1" applyBorder="1" applyAlignment="1" applyProtection="1">
      <alignment horizontal="center" vertical="center" wrapText="1"/>
      <protection hidden="1"/>
    </xf>
    <xf numFmtId="0" fontId="66" fillId="11" borderId="68" xfId="0" applyFont="1" applyFill="1" applyBorder="1" applyAlignment="1" applyProtection="1">
      <alignment horizontal="center" vertical="center" wrapText="1"/>
      <protection hidden="1"/>
    </xf>
    <xf numFmtId="0" fontId="21" fillId="27" borderId="34" xfId="0" applyFont="1" applyFill="1" applyBorder="1" applyAlignment="1" applyProtection="1">
      <alignment horizontal="center" vertical="center" wrapText="1"/>
      <protection hidden="1"/>
    </xf>
    <xf numFmtId="0" fontId="21" fillId="14" borderId="34" xfId="0" applyFont="1" applyFill="1" applyBorder="1" applyAlignment="1" applyProtection="1">
      <alignment horizontal="center" vertical="center" wrapText="1"/>
      <protection hidden="1"/>
    </xf>
    <xf numFmtId="0" fontId="21" fillId="25" borderId="40" xfId="0" applyFont="1" applyFill="1" applyBorder="1" applyAlignment="1" applyProtection="1">
      <alignment horizontal="center" vertical="center" wrapText="1"/>
      <protection hidden="1"/>
    </xf>
    <xf numFmtId="0" fontId="21" fillId="11" borderId="0" xfId="0" applyFont="1" applyFill="1" applyAlignment="1" applyProtection="1">
      <alignment horizontal="center" vertical="center" wrapText="1"/>
      <protection hidden="1"/>
    </xf>
    <xf numFmtId="0" fontId="21" fillId="11" borderId="22" xfId="0" applyFont="1" applyFill="1" applyBorder="1" applyAlignment="1" applyProtection="1">
      <alignment horizontal="center" vertical="center" wrapText="1"/>
      <protection hidden="1"/>
    </xf>
    <xf numFmtId="0" fontId="21" fillId="11" borderId="0" xfId="0" applyFont="1" applyFill="1" applyBorder="1" applyAlignment="1" applyProtection="1">
      <alignment horizontal="center" vertical="center" wrapText="1"/>
      <protection hidden="1"/>
    </xf>
    <xf numFmtId="0" fontId="12" fillId="16" borderId="3" xfId="0" applyFont="1" applyFill="1" applyBorder="1" applyAlignment="1" applyProtection="1">
      <alignment horizontal="center" vertical="center" wrapText="1"/>
      <protection hidden="1"/>
    </xf>
    <xf numFmtId="0" fontId="21" fillId="11" borderId="3" xfId="0" applyFont="1" applyFill="1" applyBorder="1" applyAlignment="1" applyProtection="1">
      <alignment horizontal="center" vertical="center" wrapText="1"/>
      <protection hidden="1"/>
    </xf>
    <xf numFmtId="0" fontId="21" fillId="16" borderId="1" xfId="0" applyFont="1" applyFill="1" applyBorder="1" applyAlignment="1" applyProtection="1">
      <alignment horizontal="center" vertical="center" wrapText="1"/>
      <protection hidden="1"/>
    </xf>
    <xf numFmtId="0" fontId="21" fillId="11" borderId="6" xfId="0" applyFont="1" applyFill="1" applyBorder="1" applyAlignment="1" applyProtection="1">
      <alignment horizontal="center" vertical="center" wrapText="1"/>
      <protection hidden="1"/>
    </xf>
    <xf numFmtId="0" fontId="36" fillId="11" borderId="0" xfId="0" applyFont="1" applyFill="1" applyBorder="1" applyAlignment="1" applyProtection="1">
      <protection hidden="1"/>
    </xf>
    <xf numFmtId="0" fontId="9" fillId="11" borderId="0" xfId="0" applyFont="1" applyFill="1" applyBorder="1" applyAlignment="1" applyProtection="1">
      <protection hidden="1"/>
    </xf>
    <xf numFmtId="0" fontId="21" fillId="11" borderId="1" xfId="0" applyFont="1" applyFill="1" applyBorder="1" applyAlignment="1" applyProtection="1">
      <alignment horizontal="center" vertical="center" wrapText="1"/>
      <protection hidden="1"/>
    </xf>
    <xf numFmtId="0" fontId="21" fillId="26" borderId="3" xfId="0" applyFont="1" applyFill="1" applyBorder="1" applyAlignment="1" applyProtection="1">
      <alignment horizontal="center" vertical="center" wrapText="1"/>
      <protection hidden="1"/>
    </xf>
    <xf numFmtId="0" fontId="36" fillId="11" borderId="0" xfId="0" applyFont="1" applyFill="1" applyAlignment="1" applyProtection="1">
      <protection hidden="1"/>
    </xf>
    <xf numFmtId="0" fontId="9" fillId="11" borderId="0" xfId="0" applyFont="1" applyFill="1" applyAlignment="1" applyProtection="1">
      <protection hidden="1"/>
    </xf>
    <xf numFmtId="0" fontId="22" fillId="11" borderId="0" xfId="0" applyFont="1" applyFill="1" applyAlignment="1" applyProtection="1">
      <alignment horizontal="center"/>
      <protection hidden="1"/>
    </xf>
    <xf numFmtId="0" fontId="20" fillId="10" borderId="1" xfId="0" applyFont="1" applyFill="1" applyBorder="1" applyAlignment="1" applyProtection="1">
      <alignment horizontal="center" vertical="center"/>
      <protection hidden="1"/>
    </xf>
    <xf numFmtId="0" fontId="43" fillId="11" borderId="0" xfId="0" applyFont="1" applyFill="1" applyBorder="1" applyAlignment="1" applyProtection="1">
      <alignment horizontal="left" vertical="top"/>
      <protection hidden="1"/>
    </xf>
    <xf numFmtId="0" fontId="12" fillId="11" borderId="0" xfId="0" applyFont="1" applyFill="1" applyBorder="1" applyAlignment="1" applyProtection="1">
      <alignment horizontal="center" vertical="top"/>
      <protection hidden="1"/>
    </xf>
    <xf numFmtId="0" fontId="13" fillId="11" borderId="0" xfId="0" applyFont="1" applyFill="1" applyBorder="1" applyAlignment="1" applyProtection="1">
      <alignment horizontal="center" vertical="top"/>
      <protection hidden="1"/>
    </xf>
    <xf numFmtId="0" fontId="14" fillId="11" borderId="0" xfId="0" applyFont="1" applyFill="1" applyBorder="1" applyAlignment="1" applyProtection="1">
      <alignment horizontal="center" vertical="top"/>
      <protection hidden="1"/>
    </xf>
    <xf numFmtId="0" fontId="15" fillId="11" borderId="0" xfId="0" applyFont="1" applyFill="1" applyBorder="1" applyAlignment="1" applyProtection="1">
      <alignment horizontal="left" vertical="top"/>
      <protection hidden="1"/>
    </xf>
    <xf numFmtId="0" fontId="13" fillId="11" borderId="0" xfId="0" applyFont="1" applyFill="1" applyBorder="1" applyAlignment="1" applyProtection="1">
      <alignment horizontal="left" vertical="top"/>
      <protection hidden="1"/>
    </xf>
    <xf numFmtId="0" fontId="13" fillId="11" borderId="0" xfId="0" applyFont="1" applyFill="1" applyBorder="1" applyAlignment="1" applyProtection="1">
      <alignment horizontal="center" vertical="center" wrapText="1"/>
      <protection hidden="1"/>
    </xf>
    <xf numFmtId="0" fontId="16" fillId="11" borderId="0" xfId="0" applyFont="1" applyFill="1" applyBorder="1" applyAlignment="1" applyProtection="1">
      <alignment horizontal="left" vertical="center" wrapText="1"/>
      <protection hidden="1"/>
    </xf>
    <xf numFmtId="0" fontId="9" fillId="11" borderId="0" xfId="0" applyNumberFormat="1" applyFont="1" applyFill="1" applyBorder="1" applyProtection="1">
      <protection hidden="1"/>
    </xf>
    <xf numFmtId="0" fontId="13" fillId="11" borderId="0" xfId="0" applyNumberFormat="1" applyFont="1" applyFill="1" applyBorder="1" applyAlignment="1" applyProtection="1">
      <alignment horizontal="center" vertical="center" wrapText="1"/>
      <protection hidden="1"/>
    </xf>
    <xf numFmtId="0" fontId="13" fillId="5" borderId="45" xfId="0" applyFont="1" applyFill="1" applyBorder="1" applyAlignment="1" applyProtection="1">
      <alignment horizontal="center" vertical="center" wrapText="1"/>
      <protection hidden="1"/>
    </xf>
    <xf numFmtId="0" fontId="8" fillId="11" borderId="0" xfId="0" applyFont="1" applyFill="1" applyBorder="1" applyProtection="1">
      <protection hidden="1"/>
    </xf>
    <xf numFmtId="0" fontId="43" fillId="11" borderId="0" xfId="0" applyFont="1" applyFill="1" applyBorder="1" applyAlignment="1" applyProtection="1">
      <alignment horizontal="center" vertical="top"/>
      <protection hidden="1"/>
    </xf>
    <xf numFmtId="0" fontId="15" fillId="11" borderId="0" xfId="0" applyFont="1" applyFill="1" applyBorder="1" applyAlignment="1" applyProtection="1">
      <alignment horizontal="center" vertical="top"/>
      <protection hidden="1"/>
    </xf>
    <xf numFmtId="0" fontId="12" fillId="16" borderId="1" xfId="0" applyFont="1" applyFill="1" applyBorder="1" applyAlignment="1" applyProtection="1">
      <alignment horizontal="center" vertical="center" wrapText="1"/>
      <protection hidden="1"/>
    </xf>
    <xf numFmtId="0" fontId="72" fillId="0" borderId="0" xfId="1" applyFont="1" applyAlignment="1">
      <alignment horizontal="center" vertical="center"/>
    </xf>
    <xf numFmtId="0" fontId="71" fillId="0" borderId="0" xfId="1" applyFont="1" applyAlignment="1">
      <alignment horizontal="center"/>
    </xf>
    <xf numFmtId="0" fontId="69" fillId="12" borderId="0" xfId="0" applyFont="1" applyFill="1" applyBorder="1" applyAlignment="1">
      <alignment horizontal="center" vertical="center"/>
    </xf>
    <xf numFmtId="0" fontId="12" fillId="26" borderId="1" xfId="0" applyFont="1" applyFill="1" applyBorder="1" applyAlignment="1" applyProtection="1">
      <alignment horizontal="center" vertical="center" wrapText="1"/>
      <protection hidden="1"/>
    </xf>
    <xf numFmtId="0" fontId="12" fillId="6" borderId="1" xfId="0" applyFont="1" applyFill="1" applyBorder="1" applyAlignment="1" applyProtection="1">
      <alignment horizontal="center" vertical="top"/>
      <protection hidden="1"/>
    </xf>
    <xf numFmtId="0" fontId="12" fillId="6" borderId="13" xfId="0" applyFont="1" applyFill="1" applyBorder="1" applyAlignment="1" applyProtection="1">
      <alignment horizontal="center" vertical="top"/>
      <protection hidden="1"/>
    </xf>
    <xf numFmtId="0" fontId="13" fillId="6" borderId="1" xfId="0" applyFont="1" applyFill="1" applyBorder="1" applyAlignment="1" applyProtection="1">
      <alignment horizontal="center" vertical="center"/>
      <protection hidden="1"/>
    </xf>
    <xf numFmtId="0" fontId="13" fillId="6" borderId="7" xfId="0" applyFont="1" applyFill="1" applyBorder="1" applyAlignment="1" applyProtection="1">
      <alignment horizontal="center" vertical="center"/>
      <protection hidden="1"/>
    </xf>
    <xf numFmtId="0" fontId="9" fillId="5" borderId="1" xfId="0" applyFont="1" applyFill="1" applyBorder="1" applyAlignment="1" applyProtection="1">
      <alignment horizontal="center" vertical="center"/>
      <protection locked="0" hidden="1"/>
    </xf>
    <xf numFmtId="0" fontId="9" fillId="5" borderId="7" xfId="0" applyFont="1" applyFill="1" applyBorder="1" applyAlignment="1" applyProtection="1">
      <alignment horizontal="center" vertical="center"/>
      <protection locked="0" hidden="1"/>
    </xf>
    <xf numFmtId="0" fontId="13" fillId="10" borderId="20" xfId="0" applyFont="1" applyFill="1" applyBorder="1" applyAlignment="1" applyProtection="1">
      <alignment horizontal="center" vertical="center"/>
      <protection hidden="1"/>
    </xf>
    <xf numFmtId="0" fontId="13" fillId="10" borderId="21" xfId="0" applyFont="1" applyFill="1" applyBorder="1" applyAlignment="1" applyProtection="1">
      <alignment horizontal="center" vertical="center"/>
      <protection hidden="1"/>
    </xf>
    <xf numFmtId="0" fontId="13" fillId="10" borderId="18" xfId="0" applyFont="1" applyFill="1" applyBorder="1" applyAlignment="1" applyProtection="1">
      <alignment horizontal="center" vertical="center"/>
      <protection hidden="1"/>
    </xf>
    <xf numFmtId="0" fontId="13" fillId="10" borderId="4" xfId="0" applyFont="1" applyFill="1" applyBorder="1" applyAlignment="1" applyProtection="1">
      <alignment horizontal="center" vertical="center"/>
      <protection hidden="1"/>
    </xf>
    <xf numFmtId="0" fontId="9" fillId="5" borderId="20" xfId="0" applyFont="1" applyFill="1" applyBorder="1" applyAlignment="1" applyProtection="1">
      <alignment horizontal="center" vertical="center"/>
      <protection locked="0" hidden="1"/>
    </xf>
    <xf numFmtId="0" fontId="9" fillId="5" borderId="8" xfId="0" applyFont="1" applyFill="1" applyBorder="1" applyAlignment="1" applyProtection="1">
      <alignment horizontal="center" vertical="center"/>
      <protection locked="0" hidden="1"/>
    </xf>
    <xf numFmtId="0" fontId="9" fillId="5" borderId="18" xfId="0" applyFont="1" applyFill="1" applyBorder="1" applyAlignment="1" applyProtection="1">
      <alignment horizontal="center" vertical="center"/>
      <protection locked="0" hidden="1"/>
    </xf>
    <xf numFmtId="0" fontId="9" fillId="5" borderId="0" xfId="0" applyFont="1" applyFill="1" applyBorder="1" applyAlignment="1" applyProtection="1">
      <alignment horizontal="center" vertical="center"/>
      <protection locked="0" hidden="1"/>
    </xf>
    <xf numFmtId="0" fontId="11" fillId="5" borderId="43" xfId="0" applyFont="1" applyFill="1" applyBorder="1" applyAlignment="1" applyProtection="1">
      <alignment horizontal="center" vertical="center" wrapText="1"/>
      <protection locked="0" hidden="1"/>
    </xf>
    <xf numFmtId="0" fontId="11" fillId="5" borderId="44" xfId="0" applyFont="1" applyFill="1" applyBorder="1" applyAlignment="1" applyProtection="1">
      <alignment horizontal="center" vertical="center" wrapText="1"/>
      <protection locked="0" hidden="1"/>
    </xf>
    <xf numFmtId="0" fontId="13" fillId="10" borderId="13" xfId="0" applyFont="1" applyFill="1" applyBorder="1" applyAlignment="1" applyProtection="1">
      <alignment horizontal="center" vertical="center" wrapText="1"/>
      <protection hidden="1"/>
    </xf>
    <xf numFmtId="0" fontId="13" fillId="10" borderId="19" xfId="0" applyFont="1" applyFill="1" applyBorder="1" applyAlignment="1" applyProtection="1">
      <alignment horizontal="center" vertical="center" wrapText="1"/>
      <protection hidden="1"/>
    </xf>
    <xf numFmtId="0" fontId="13" fillId="10" borderId="46" xfId="0" applyFont="1" applyFill="1" applyBorder="1" applyAlignment="1" applyProtection="1">
      <alignment horizontal="center" vertical="center" wrapText="1"/>
      <protection hidden="1"/>
    </xf>
    <xf numFmtId="0" fontId="16" fillId="5" borderId="13" xfId="0" applyFont="1" applyFill="1" applyBorder="1" applyAlignment="1" applyProtection="1">
      <alignment horizontal="center" vertical="center" wrapText="1"/>
      <protection locked="0" hidden="1"/>
    </xf>
    <xf numFmtId="0" fontId="16" fillId="5" borderId="19" xfId="0" applyFont="1" applyFill="1" applyBorder="1" applyAlignment="1" applyProtection="1">
      <alignment horizontal="center" vertical="center" wrapText="1"/>
      <protection locked="0" hidden="1"/>
    </xf>
    <xf numFmtId="0" fontId="16" fillId="5" borderId="46" xfId="0" applyFont="1" applyFill="1" applyBorder="1" applyAlignment="1" applyProtection="1">
      <alignment horizontal="center" vertical="center" wrapText="1"/>
      <protection locked="0" hidden="1"/>
    </xf>
    <xf numFmtId="0" fontId="13" fillId="6" borderId="1" xfId="0" applyFont="1" applyFill="1" applyBorder="1" applyAlignment="1" applyProtection="1">
      <alignment horizontal="center" vertical="center" wrapText="1"/>
      <protection hidden="1"/>
    </xf>
    <xf numFmtId="0" fontId="13" fillId="6" borderId="53" xfId="0" applyFont="1" applyFill="1" applyBorder="1" applyAlignment="1" applyProtection="1">
      <alignment horizontal="center" vertical="center" wrapText="1"/>
      <protection hidden="1"/>
    </xf>
    <xf numFmtId="0" fontId="22" fillId="4" borderId="19" xfId="0" applyFont="1" applyFill="1" applyBorder="1" applyAlignment="1" applyProtection="1">
      <alignment horizontal="center" vertical="center"/>
      <protection hidden="1"/>
    </xf>
    <xf numFmtId="0" fontId="27" fillId="4" borderId="19" xfId="0" applyFont="1" applyFill="1" applyBorder="1" applyAlignment="1" applyProtection="1">
      <alignment horizontal="center" vertical="center"/>
      <protection hidden="1"/>
    </xf>
    <xf numFmtId="0" fontId="16" fillId="5" borderId="49" xfId="0" applyFont="1" applyFill="1" applyBorder="1" applyAlignment="1" applyProtection="1">
      <alignment horizontal="center" vertical="center" wrapText="1"/>
      <protection locked="0" hidden="1"/>
    </xf>
    <xf numFmtId="0" fontId="16" fillId="5" borderId="50" xfId="0" applyFont="1" applyFill="1" applyBorder="1" applyAlignment="1" applyProtection="1">
      <alignment horizontal="center" vertical="center" wrapText="1"/>
      <protection locked="0" hidden="1"/>
    </xf>
    <xf numFmtId="0" fontId="16" fillId="5" borderId="51" xfId="0" applyFont="1" applyFill="1" applyBorder="1" applyAlignment="1" applyProtection="1">
      <alignment horizontal="center" vertical="center" wrapText="1"/>
      <protection locked="0" hidden="1"/>
    </xf>
    <xf numFmtId="0" fontId="13" fillId="5" borderId="6" xfId="0" applyFont="1" applyFill="1" applyBorder="1" applyAlignment="1" applyProtection="1">
      <alignment horizontal="center" vertical="center" wrapText="1"/>
      <protection locked="0" hidden="1"/>
    </xf>
    <xf numFmtId="0" fontId="13" fillId="5" borderId="22" xfId="0" applyFont="1" applyFill="1" applyBorder="1" applyAlignment="1" applyProtection="1">
      <alignment horizontal="center" vertical="center" wrapText="1"/>
      <protection locked="0" hidden="1"/>
    </xf>
    <xf numFmtId="0" fontId="37" fillId="11" borderId="0" xfId="0" applyFont="1" applyFill="1" applyAlignment="1" applyProtection="1">
      <alignment horizontal="center" vertical="center"/>
      <protection hidden="1"/>
    </xf>
    <xf numFmtId="0" fontId="38" fillId="11" borderId="0" xfId="0" applyFont="1" applyFill="1" applyAlignment="1" applyProtection="1">
      <alignment horizontal="center" vertical="center"/>
      <protection hidden="1"/>
    </xf>
    <xf numFmtId="0" fontId="32" fillId="2" borderId="1" xfId="0" applyFont="1" applyFill="1" applyBorder="1" applyAlignment="1" applyProtection="1">
      <alignment horizontal="center" vertical="center"/>
      <protection hidden="1"/>
    </xf>
    <xf numFmtId="0" fontId="32" fillId="2" borderId="7" xfId="0" applyFont="1" applyFill="1" applyBorder="1" applyAlignment="1" applyProtection="1">
      <alignment horizontal="center" vertical="center"/>
      <protection hidden="1"/>
    </xf>
    <xf numFmtId="0" fontId="32" fillId="2" borderId="3" xfId="0" applyFont="1" applyFill="1" applyBorder="1" applyAlignment="1" applyProtection="1">
      <alignment horizontal="center" vertical="center"/>
      <protection hidden="1"/>
    </xf>
    <xf numFmtId="0" fontId="10" fillId="12" borderId="35" xfId="0" applyFont="1" applyFill="1" applyBorder="1" applyAlignment="1" applyProtection="1">
      <alignment horizontal="center" vertical="center" wrapText="1"/>
      <protection hidden="1"/>
    </xf>
    <xf numFmtId="0" fontId="10" fillId="12" borderId="36" xfId="0" applyFont="1" applyFill="1" applyBorder="1" applyAlignment="1" applyProtection="1">
      <alignment horizontal="center" vertical="center" wrapText="1"/>
      <protection hidden="1"/>
    </xf>
    <xf numFmtId="0" fontId="10" fillId="12" borderId="37" xfId="0" applyFont="1" applyFill="1" applyBorder="1" applyAlignment="1" applyProtection="1">
      <alignment horizontal="center" vertical="center" wrapText="1"/>
      <protection hidden="1"/>
    </xf>
    <xf numFmtId="0" fontId="22" fillId="10" borderId="1" xfId="0" applyFont="1" applyFill="1" applyBorder="1" applyAlignment="1" applyProtection="1">
      <alignment horizontal="center"/>
      <protection hidden="1"/>
    </xf>
    <xf numFmtId="0" fontId="29" fillId="2" borderId="19" xfId="0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 wrapText="1"/>
      <protection hidden="1"/>
    </xf>
    <xf numFmtId="0" fontId="10" fillId="2" borderId="13" xfId="0" applyFont="1" applyFill="1" applyBorder="1" applyAlignment="1" applyProtection="1">
      <alignment horizontal="center" vertical="center" wrapText="1"/>
      <protection hidden="1"/>
    </xf>
    <xf numFmtId="0" fontId="13" fillId="5" borderId="1" xfId="0" applyFont="1" applyFill="1" applyBorder="1" applyAlignment="1" applyProtection="1">
      <alignment horizontal="center" vertical="top" wrapText="1"/>
      <protection locked="0" hidden="1"/>
    </xf>
    <xf numFmtId="0" fontId="20" fillId="5" borderId="1" xfId="0" applyFont="1" applyFill="1" applyBorder="1" applyAlignment="1" applyProtection="1">
      <alignment horizontal="center" vertical="center"/>
      <protection locked="0" hidden="1"/>
    </xf>
    <xf numFmtId="0" fontId="30" fillId="6" borderId="19" xfId="0" applyFont="1" applyFill="1" applyBorder="1" applyAlignment="1" applyProtection="1">
      <alignment horizontal="center" vertical="center"/>
      <protection hidden="1"/>
    </xf>
    <xf numFmtId="0" fontId="12" fillId="6" borderId="7" xfId="0" applyFont="1" applyFill="1" applyBorder="1" applyAlignment="1" applyProtection="1">
      <alignment horizontal="center" vertical="top"/>
      <protection hidden="1"/>
    </xf>
    <xf numFmtId="0" fontId="12" fillId="6" borderId="52" xfId="0" applyFont="1" applyFill="1" applyBorder="1" applyAlignment="1" applyProtection="1">
      <alignment horizontal="center" vertical="top"/>
      <protection hidden="1"/>
    </xf>
    <xf numFmtId="0" fontId="12" fillId="6" borderId="6" xfId="0" applyFont="1" applyFill="1" applyBorder="1" applyAlignment="1" applyProtection="1">
      <alignment horizontal="center" vertical="top"/>
      <protection hidden="1"/>
    </xf>
    <xf numFmtId="0" fontId="13" fillId="10" borderId="20" xfId="0" applyNumberFormat="1" applyFont="1" applyFill="1" applyBorder="1" applyAlignment="1" applyProtection="1">
      <alignment horizontal="center" vertical="center" wrapText="1"/>
      <protection hidden="1"/>
    </xf>
    <xf numFmtId="0" fontId="13" fillId="10" borderId="8" xfId="0" applyNumberFormat="1" applyFont="1" applyFill="1" applyBorder="1" applyAlignment="1" applyProtection="1">
      <alignment horizontal="center" vertical="center" wrapText="1"/>
      <protection hidden="1"/>
    </xf>
    <xf numFmtId="0" fontId="21" fillId="12" borderId="1" xfId="0" applyFont="1" applyFill="1" applyBorder="1" applyAlignment="1" applyProtection="1">
      <alignment horizontal="center" vertical="center" wrapText="1"/>
      <protection hidden="1"/>
    </xf>
    <xf numFmtId="0" fontId="21" fillId="12" borderId="38" xfId="0" applyFont="1" applyFill="1" applyBorder="1" applyAlignment="1" applyProtection="1">
      <alignment horizontal="center" vertical="center" wrapText="1"/>
      <protection hidden="1"/>
    </xf>
    <xf numFmtId="0" fontId="21" fillId="12" borderId="34" xfId="0" applyFont="1" applyFill="1" applyBorder="1" applyAlignment="1" applyProtection="1">
      <alignment horizontal="center" vertical="center" wrapText="1"/>
      <protection hidden="1"/>
    </xf>
    <xf numFmtId="0" fontId="21" fillId="12" borderId="40" xfId="0" applyFont="1" applyFill="1" applyBorder="1" applyAlignment="1" applyProtection="1">
      <alignment horizontal="center" vertical="center" wrapText="1"/>
      <protection hidden="1"/>
    </xf>
    <xf numFmtId="0" fontId="28" fillId="2" borderId="13" xfId="0" applyFont="1" applyFill="1" applyBorder="1" applyAlignment="1" applyProtection="1">
      <alignment horizontal="center" vertical="center"/>
      <protection hidden="1"/>
    </xf>
    <xf numFmtId="0" fontId="28" fillId="2" borderId="19" xfId="0" applyFont="1" applyFill="1" applyBorder="1" applyAlignment="1" applyProtection="1">
      <alignment horizontal="center" vertical="center"/>
      <protection hidden="1"/>
    </xf>
    <xf numFmtId="0" fontId="28" fillId="2" borderId="2" xfId="0" applyFont="1" applyFill="1" applyBorder="1" applyAlignment="1" applyProtection="1">
      <alignment horizontal="center" vertical="center"/>
      <protection hidden="1"/>
    </xf>
    <xf numFmtId="0" fontId="30" fillId="11" borderId="0" xfId="0" applyFont="1" applyFill="1" applyBorder="1" applyAlignment="1" applyProtection="1">
      <alignment horizontal="center" vertical="center"/>
      <protection hidden="1"/>
    </xf>
    <xf numFmtId="0" fontId="12" fillId="5" borderId="13" xfId="0" applyFont="1" applyFill="1" applyBorder="1" applyAlignment="1" applyProtection="1">
      <alignment horizontal="center" vertical="center"/>
      <protection locked="0" hidden="1"/>
    </xf>
    <xf numFmtId="0" fontId="12" fillId="5" borderId="19" xfId="0" applyFont="1" applyFill="1" applyBorder="1" applyAlignment="1" applyProtection="1">
      <alignment horizontal="center" vertical="center"/>
      <protection locked="0" hidden="1"/>
    </xf>
    <xf numFmtId="0" fontId="12" fillId="5" borderId="2" xfId="0" applyFont="1" applyFill="1" applyBorder="1" applyAlignment="1" applyProtection="1">
      <alignment horizontal="center" vertical="center"/>
      <protection locked="0" hidden="1"/>
    </xf>
    <xf numFmtId="0" fontId="13" fillId="5" borderId="3" xfId="0" applyFont="1" applyFill="1" applyBorder="1" applyAlignment="1" applyProtection="1">
      <alignment horizontal="center" vertical="center" wrapText="1"/>
      <protection locked="0" hidden="1"/>
    </xf>
    <xf numFmtId="0" fontId="13" fillId="6" borderId="7" xfId="0" applyNumberFormat="1" applyFont="1" applyFill="1" applyBorder="1" applyAlignment="1" applyProtection="1">
      <alignment horizontal="center" vertical="center" wrapText="1"/>
      <protection hidden="1"/>
    </xf>
    <xf numFmtId="0" fontId="9" fillId="5" borderId="21" xfId="0" applyFont="1" applyFill="1" applyBorder="1" applyAlignment="1" applyProtection="1">
      <alignment horizontal="center" vertical="center"/>
      <protection locked="0" hidden="1"/>
    </xf>
    <xf numFmtId="0" fontId="9" fillId="5" borderId="55" xfId="0" applyFont="1" applyFill="1" applyBorder="1" applyAlignment="1" applyProtection="1">
      <alignment horizontal="center" vertical="center"/>
      <protection locked="0" hidden="1"/>
    </xf>
    <xf numFmtId="0" fontId="9" fillId="5" borderId="56" xfId="0" applyFont="1" applyFill="1" applyBorder="1" applyAlignment="1" applyProtection="1">
      <alignment horizontal="center" vertical="center"/>
      <protection locked="0" hidden="1"/>
    </xf>
    <xf numFmtId="0" fontId="60" fillId="11" borderId="0" xfId="0" applyFont="1" applyFill="1" applyBorder="1" applyAlignment="1" applyProtection="1">
      <alignment horizontal="center" vertical="center"/>
    </xf>
    <xf numFmtId="0" fontId="0" fillId="11" borderId="0" xfId="0" applyFill="1" applyAlignment="1" applyProtection="1">
      <alignment horizontal="center"/>
    </xf>
    <xf numFmtId="0" fontId="2" fillId="7" borderId="13" xfId="0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54" fillId="11" borderId="0" xfId="0" applyFont="1" applyFill="1" applyBorder="1" applyAlignment="1">
      <alignment horizontal="center" vertical="center" wrapText="1"/>
    </xf>
    <xf numFmtId="0" fontId="56" fillId="11" borderId="0" xfId="0" applyFont="1" applyFill="1" applyBorder="1" applyAlignment="1" applyProtection="1">
      <alignment horizontal="center" vertical="center"/>
    </xf>
    <xf numFmtId="0" fontId="59" fillId="18" borderId="63" xfId="0" applyFont="1" applyFill="1" applyBorder="1" applyAlignment="1" applyProtection="1">
      <alignment horizontal="center" vertical="center"/>
    </xf>
    <xf numFmtId="0" fontId="59" fillId="18" borderId="16" xfId="0" applyFont="1" applyFill="1" applyBorder="1" applyAlignment="1" applyProtection="1">
      <alignment horizontal="center" vertical="center"/>
    </xf>
    <xf numFmtId="0" fontId="59" fillId="18" borderId="15" xfId="0" applyFont="1" applyFill="1" applyBorder="1" applyAlignment="1" applyProtection="1">
      <alignment horizontal="center" vertical="center"/>
    </xf>
    <xf numFmtId="0" fontId="55" fillId="0" borderId="62" xfId="0" applyFont="1" applyBorder="1" applyAlignment="1" applyProtection="1">
      <alignment horizontal="center" vertical="center" wrapText="1"/>
      <protection locked="0"/>
    </xf>
    <xf numFmtId="0" fontId="55" fillId="0" borderId="60" xfId="0" applyFont="1" applyBorder="1" applyAlignment="1" applyProtection="1">
      <alignment horizontal="center" vertical="center" wrapText="1"/>
      <protection locked="0"/>
    </xf>
    <xf numFmtId="0" fontId="55" fillId="0" borderId="61" xfId="0" applyFont="1" applyBorder="1" applyAlignment="1" applyProtection="1">
      <alignment horizontal="center" vertical="center" wrapText="1"/>
      <protection locked="0"/>
    </xf>
    <xf numFmtId="0" fontId="54" fillId="5" borderId="57" xfId="0" applyFont="1" applyFill="1" applyBorder="1" applyAlignment="1" applyProtection="1">
      <alignment horizontal="center" vertical="center" wrapText="1"/>
      <protection locked="0"/>
    </xf>
    <xf numFmtId="0" fontId="55" fillId="0" borderId="59" xfId="0" applyFont="1" applyBorder="1" applyAlignment="1" applyProtection="1">
      <alignment horizontal="center" vertical="center" wrapText="1"/>
      <protection locked="0"/>
    </xf>
    <xf numFmtId="0" fontId="55" fillId="0" borderId="64" xfId="0" applyFont="1" applyBorder="1" applyAlignment="1" applyProtection="1">
      <alignment horizontal="center" vertical="center" wrapText="1"/>
      <protection locked="0"/>
    </xf>
    <xf numFmtId="0" fontId="57" fillId="4" borderId="20" xfId="0" applyFont="1" applyFill="1" applyBorder="1" applyAlignment="1">
      <alignment horizontal="center" vertical="center" wrapText="1"/>
    </xf>
    <xf numFmtId="0" fontId="58" fillId="4" borderId="8" xfId="0" applyFont="1" applyFill="1" applyBorder="1" applyAlignment="1">
      <alignment horizontal="center" vertical="center" wrapText="1"/>
    </xf>
    <xf numFmtId="0" fontId="58" fillId="4" borderId="21" xfId="0" applyFont="1" applyFill="1" applyBorder="1" applyAlignment="1">
      <alignment horizontal="center" vertical="center" wrapText="1"/>
    </xf>
    <xf numFmtId="0" fontId="56" fillId="4" borderId="18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5" borderId="1" xfId="0" applyFont="1" applyFill="1" applyBorder="1" applyAlignment="1" applyProtection="1">
      <alignment horizontal="center" vertical="center" wrapText="1"/>
      <protection locked="0"/>
    </xf>
    <xf numFmtId="0" fontId="1" fillId="19" borderId="1" xfId="0" applyFont="1" applyFill="1" applyBorder="1" applyAlignment="1">
      <alignment horizontal="center" vertical="center" wrapText="1"/>
    </xf>
    <xf numFmtId="0" fontId="1" fillId="19" borderId="38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1" fillId="5" borderId="34" xfId="0" applyFont="1" applyFill="1" applyBorder="1" applyAlignment="1" applyProtection="1">
      <alignment horizontal="center" vertical="center" wrapText="1"/>
      <protection locked="0"/>
    </xf>
    <xf numFmtId="0" fontId="1" fillId="5" borderId="69" xfId="0" applyFont="1" applyFill="1" applyBorder="1" applyAlignment="1" applyProtection="1">
      <alignment horizontal="center" vertical="center" wrapText="1"/>
      <protection locked="0"/>
    </xf>
    <xf numFmtId="0" fontId="54" fillId="0" borderId="21" xfId="0" applyFont="1" applyBorder="1" applyAlignment="1" applyProtection="1">
      <alignment horizontal="center" vertical="center" wrapText="1"/>
      <protection locked="0"/>
    </xf>
    <xf numFmtId="0" fontId="54" fillId="0" borderId="7" xfId="0" applyFont="1" applyBorder="1" applyAlignment="1" applyProtection="1">
      <alignment horizontal="center" vertical="center" wrapText="1"/>
      <protection locked="0"/>
    </xf>
    <xf numFmtId="0" fontId="1" fillId="16" borderId="65" xfId="0" applyFont="1" applyFill="1" applyBorder="1" applyAlignment="1" applyProtection="1">
      <alignment horizontal="center" vertical="center" wrapText="1"/>
      <protection locked="0"/>
    </xf>
    <xf numFmtId="0" fontId="1" fillId="16" borderId="23" xfId="0" applyFont="1" applyFill="1" applyBorder="1" applyAlignment="1" applyProtection="1">
      <alignment horizontal="center" vertical="center" wrapText="1"/>
      <protection locked="0"/>
    </xf>
    <xf numFmtId="0" fontId="1" fillId="16" borderId="35" xfId="0" applyFont="1" applyFill="1" applyBorder="1" applyAlignment="1" applyProtection="1">
      <alignment horizontal="center" vertical="center" wrapText="1"/>
      <protection locked="0"/>
    </xf>
    <xf numFmtId="0" fontId="1" fillId="16" borderId="66" xfId="0" applyFont="1" applyFill="1" applyBorder="1" applyAlignment="1" applyProtection="1">
      <alignment horizontal="center" vertical="center" wrapText="1"/>
      <protection locked="0"/>
    </xf>
    <xf numFmtId="0" fontId="1" fillId="16" borderId="17" xfId="0" applyFont="1" applyFill="1" applyBorder="1" applyAlignment="1" applyProtection="1">
      <alignment horizontal="center" vertical="center" wrapText="1"/>
      <protection locked="0"/>
    </xf>
    <xf numFmtId="0" fontId="9" fillId="5" borderId="0" xfId="0" applyFont="1" applyFill="1" applyAlignment="1" applyProtection="1">
      <alignment horizontal="center"/>
    </xf>
    <xf numFmtId="0" fontId="22" fillId="6" borderId="63" xfId="0" applyFont="1" applyFill="1" applyBorder="1" applyAlignment="1" applyProtection="1">
      <alignment horizontal="center" vertical="center"/>
    </xf>
    <xf numFmtId="0" fontId="22" fillId="6" borderId="16" xfId="0" applyFont="1" applyFill="1" applyBorder="1" applyAlignment="1" applyProtection="1">
      <alignment horizontal="center" vertical="center"/>
    </xf>
    <xf numFmtId="0" fontId="22" fillId="6" borderId="24" xfId="0" applyFont="1" applyFill="1" applyBorder="1" applyAlignment="1" applyProtection="1">
      <alignment horizontal="center" vertical="center"/>
    </xf>
    <xf numFmtId="0" fontId="22" fillId="6" borderId="33" xfId="0" applyFont="1" applyFill="1" applyBorder="1" applyAlignment="1" applyProtection="1">
      <alignment horizontal="center" vertical="center"/>
    </xf>
    <xf numFmtId="0" fontId="55" fillId="19" borderId="59" xfId="0" applyFont="1" applyFill="1" applyBorder="1" applyAlignment="1">
      <alignment horizontal="center" vertical="center" wrapText="1"/>
    </xf>
    <xf numFmtId="0" fontId="55" fillId="19" borderId="60" xfId="0" applyFont="1" applyFill="1" applyBorder="1" applyAlignment="1">
      <alignment horizontal="center" vertical="center" wrapText="1"/>
    </xf>
    <xf numFmtId="0" fontId="55" fillId="19" borderId="61" xfId="0" applyFont="1" applyFill="1" applyBorder="1" applyAlignment="1">
      <alignment horizontal="center" vertical="center" wrapText="1"/>
    </xf>
    <xf numFmtId="0" fontId="22" fillId="6" borderId="32" xfId="0" applyFont="1" applyFill="1" applyBorder="1" applyAlignment="1" applyProtection="1">
      <alignment horizontal="center" vertical="center"/>
    </xf>
    <xf numFmtId="0" fontId="59" fillId="18" borderId="17" xfId="0" applyFont="1" applyFill="1" applyBorder="1" applyAlignment="1" applyProtection="1">
      <alignment horizontal="center" vertical="center"/>
    </xf>
    <xf numFmtId="0" fontId="59" fillId="18" borderId="29" xfId="0" applyFont="1" applyFill="1" applyBorder="1" applyAlignment="1" applyProtection="1">
      <alignment horizontal="center" vertical="center"/>
    </xf>
    <xf numFmtId="0" fontId="1" fillId="19" borderId="70" xfId="0" applyFont="1" applyFill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1" fillId="11" borderId="3" xfId="0" applyFont="1" applyFill="1" applyBorder="1" applyAlignment="1">
      <alignment horizontal="center" vertical="center" wrapText="1"/>
    </xf>
    <xf numFmtId="0" fontId="1" fillId="11" borderId="38" xfId="0" applyFont="1" applyFill="1" applyBorder="1" applyAlignment="1">
      <alignment horizontal="center" vertical="center" wrapText="1"/>
    </xf>
    <xf numFmtId="0" fontId="54" fillId="0" borderId="14" xfId="0" applyFont="1" applyBorder="1" applyAlignment="1" applyProtection="1">
      <alignment horizontal="center" vertical="center" wrapText="1"/>
      <protection locked="0"/>
    </xf>
    <xf numFmtId="0" fontId="54" fillId="0" borderId="34" xfId="0" applyFont="1" applyBorder="1" applyAlignment="1" applyProtection="1">
      <alignment horizontal="center" vertical="center" wrapText="1"/>
      <protection locked="0"/>
    </xf>
    <xf numFmtId="0" fontId="57" fillId="11" borderId="0" xfId="0" applyFont="1" applyFill="1" applyBorder="1" applyAlignment="1" applyProtection="1">
      <alignment horizontal="center" vertical="center"/>
    </xf>
    <xf numFmtId="0" fontId="61" fillId="11" borderId="0" xfId="0" applyFont="1" applyFill="1" applyBorder="1" applyAlignment="1" applyProtection="1">
      <alignment horizontal="center" vertical="center"/>
    </xf>
    <xf numFmtId="0" fontId="3" fillId="6" borderId="13" xfId="0" applyFont="1" applyFill="1" applyBorder="1" applyAlignment="1" applyProtection="1">
      <alignment horizontal="center" vertical="center" wrapText="1"/>
    </xf>
    <xf numFmtId="0" fontId="3" fillId="6" borderId="19" xfId="0" applyFont="1" applyFill="1" applyBorder="1" applyAlignment="1" applyProtection="1">
      <alignment horizontal="center" vertical="center" wrapText="1"/>
    </xf>
    <xf numFmtId="0" fontId="3" fillId="6" borderId="2" xfId="0" applyFont="1" applyFill="1" applyBorder="1" applyAlignment="1" applyProtection="1">
      <alignment horizontal="center" vertical="center" wrapText="1"/>
    </xf>
    <xf numFmtId="0" fontId="55" fillId="6" borderId="7" xfId="0" applyFont="1" applyFill="1" applyBorder="1" applyAlignment="1" applyProtection="1">
      <alignment horizontal="center" vertical="center" wrapText="1"/>
    </xf>
    <xf numFmtId="0" fontId="55" fillId="6" borderId="3" xfId="0" applyFont="1" applyFill="1" applyBorder="1" applyAlignment="1" applyProtection="1">
      <alignment horizontal="center" vertical="center" wrapText="1"/>
    </xf>
    <xf numFmtId="0" fontId="6" fillId="11" borderId="0" xfId="0" applyFont="1" applyFill="1" applyAlignment="1" applyProtection="1">
      <alignment horizontal="center" vertical="center" wrapText="1"/>
    </xf>
    <xf numFmtId="0" fontId="55" fillId="24" borderId="0" xfId="0" applyFont="1" applyFill="1" applyBorder="1" applyAlignment="1" applyProtection="1">
      <alignment horizontal="center" vertical="center" wrapText="1"/>
    </xf>
    <xf numFmtId="0" fontId="55" fillId="24" borderId="7" xfId="0" applyFont="1" applyFill="1" applyBorder="1" applyAlignment="1" applyProtection="1">
      <alignment horizontal="center" vertical="center" wrapText="1"/>
    </xf>
    <xf numFmtId="0" fontId="55" fillId="24" borderId="3" xfId="0" applyFont="1" applyFill="1" applyBorder="1" applyAlignment="1" applyProtection="1">
      <alignment horizontal="center" vertical="center" wrapText="1"/>
    </xf>
    <xf numFmtId="0" fontId="3" fillId="6" borderId="7" xfId="0" applyFont="1" applyFill="1" applyBorder="1" applyAlignment="1" applyProtection="1">
      <alignment horizontal="center" vertical="center" wrapText="1"/>
    </xf>
    <xf numFmtId="0" fontId="3" fillId="6" borderId="3" xfId="0" applyFont="1" applyFill="1" applyBorder="1" applyAlignment="1" applyProtection="1">
      <alignment horizontal="center" vertical="center" wrapText="1"/>
    </xf>
    <xf numFmtId="0" fontId="55" fillId="19" borderId="63" xfId="0" applyFont="1" applyFill="1" applyBorder="1" applyAlignment="1" applyProtection="1">
      <alignment horizontal="center" vertical="center" wrapText="1"/>
    </xf>
    <xf numFmtId="0" fontId="55" fillId="19" borderId="16" xfId="0" applyFont="1" applyFill="1" applyBorder="1" applyAlignment="1" applyProtection="1">
      <alignment horizontal="center" vertical="center" wrapText="1"/>
    </xf>
    <xf numFmtId="0" fontId="55" fillId="19" borderId="74" xfId="0" applyFont="1" applyFill="1" applyBorder="1" applyAlignment="1" applyProtection="1">
      <alignment horizontal="center" vertical="center" wrapText="1"/>
    </xf>
    <xf numFmtId="164" fontId="55" fillId="19" borderId="72" xfId="0" applyNumberFormat="1" applyFont="1" applyFill="1" applyBorder="1" applyAlignment="1" applyProtection="1">
      <alignment horizontal="center" vertical="center" wrapText="1"/>
    </xf>
    <xf numFmtId="164" fontId="55" fillId="19" borderId="34" xfId="0" applyNumberFormat="1" applyFont="1" applyFill="1" applyBorder="1" applyAlignment="1" applyProtection="1">
      <alignment horizontal="center" vertical="center" wrapText="1"/>
    </xf>
    <xf numFmtId="0" fontId="3" fillId="19" borderId="73" xfId="0" applyFont="1" applyFill="1" applyBorder="1" applyAlignment="1" applyProtection="1">
      <alignment horizontal="center" vertical="center" wrapText="1"/>
    </xf>
    <xf numFmtId="0" fontId="3" fillId="19" borderId="40" xfId="0" applyFont="1" applyFill="1" applyBorder="1" applyAlignment="1" applyProtection="1">
      <alignment horizontal="center" vertical="center" wrapText="1"/>
    </xf>
    <xf numFmtId="0" fontId="55" fillId="23" borderId="52" xfId="0" applyFont="1" applyFill="1" applyBorder="1" applyAlignment="1" applyProtection="1">
      <alignment horizontal="center" vertical="center" wrapText="1"/>
    </xf>
    <xf numFmtId="0" fontId="55" fillId="23" borderId="3" xfId="0" applyFont="1" applyFill="1" applyBorder="1" applyAlignment="1" applyProtection="1">
      <alignment horizontal="center" vertical="center" wrapText="1"/>
    </xf>
    <xf numFmtId="0" fontId="3" fillId="23" borderId="52" xfId="0" applyFont="1" applyFill="1" applyBorder="1" applyAlignment="1" applyProtection="1">
      <alignment horizontal="center" vertical="center" wrapText="1"/>
    </xf>
    <xf numFmtId="0" fontId="3" fillId="23" borderId="3" xfId="0" applyFont="1" applyFill="1" applyBorder="1" applyAlignment="1" applyProtection="1">
      <alignment horizontal="center" vertical="center" wrapText="1"/>
    </xf>
    <xf numFmtId="0" fontId="3" fillId="23" borderId="7" xfId="0" applyFont="1" applyFill="1" applyBorder="1" applyAlignment="1" applyProtection="1">
      <alignment horizontal="center" vertical="center" wrapText="1"/>
    </xf>
    <xf numFmtId="0" fontId="3" fillId="23" borderId="13" xfId="0" applyFont="1" applyFill="1" applyBorder="1" applyAlignment="1" applyProtection="1">
      <alignment horizontal="center" vertical="center" wrapText="1"/>
    </xf>
    <xf numFmtId="0" fontId="3" fillId="23" borderId="2" xfId="0" applyFont="1" applyFill="1" applyBorder="1" applyAlignment="1" applyProtection="1">
      <alignment horizontal="center" vertical="center" wrapText="1"/>
    </xf>
    <xf numFmtId="0" fontId="55" fillId="19" borderId="0" xfId="0" applyFont="1" applyFill="1" applyBorder="1" applyAlignment="1" applyProtection="1">
      <alignment horizontal="center" vertical="center" wrapText="1"/>
    </xf>
    <xf numFmtId="0" fontId="3" fillId="11" borderId="0" xfId="0" applyFont="1" applyFill="1" applyAlignment="1" applyProtection="1">
      <alignment horizontal="center" vertical="center" wrapText="1"/>
    </xf>
    <xf numFmtId="0" fontId="55" fillId="23" borderId="1" xfId="0" applyFont="1" applyFill="1" applyBorder="1" applyAlignment="1" applyProtection="1">
      <alignment horizontal="center" vertical="center" wrapText="1"/>
    </xf>
    <xf numFmtId="0" fontId="3" fillId="23" borderId="1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</xf>
  </cellXfs>
  <cellStyles count="3">
    <cellStyle name="Lien hypertexte" xfId="1" builtinId="8"/>
    <cellStyle name="Normal" xfId="0" builtinId="0"/>
    <cellStyle name="Pourcentage" xfId="2" builtinId="5"/>
  </cellStyles>
  <dxfs count="10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FF99"/>
      <color rgb="FFFFFF66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179915</xdr:colOff>
      <xdr:row>36</xdr:row>
      <xdr:rowOff>91242</xdr:rowOff>
    </xdr:from>
    <xdr:to>
      <xdr:col>28</xdr:col>
      <xdr:colOff>763321</xdr:colOff>
      <xdr:row>37</xdr:row>
      <xdr:rowOff>172171</xdr:rowOff>
    </xdr:to>
    <xdr:pic>
      <xdr:nvPicPr>
        <xdr:cNvPr id="2" name="Image 1" descr="Sticker Coureur course à pied - univers sports Etiquette &amp;amp; Autocollant">
          <a:extLst>
            <a:ext uri="{FF2B5EF4-FFF2-40B4-BE49-F238E27FC236}">
              <a16:creationId xmlns:a16="http://schemas.microsoft.com/office/drawing/2014/main" id="{A2A3C64D-0737-469F-98DC-D34A4B8DC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43248" y="10473492"/>
          <a:ext cx="583406" cy="588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38315</xdr:colOff>
      <xdr:row>14</xdr:row>
      <xdr:rowOff>89958</xdr:rowOff>
    </xdr:from>
    <xdr:to>
      <xdr:col>29</xdr:col>
      <xdr:colOff>2118292</xdr:colOff>
      <xdr:row>17</xdr:row>
      <xdr:rowOff>64822</xdr:rowOff>
    </xdr:to>
    <xdr:pic>
      <xdr:nvPicPr>
        <xdr:cNvPr id="3" name="Image 2" descr="https://runners.ouest-france.fr/wp-content/uploads/2016/06/7pechescapitauxOpen-1.jpg">
          <a:extLst>
            <a:ext uri="{FF2B5EF4-FFF2-40B4-BE49-F238E27FC236}">
              <a16:creationId xmlns:a16="http://schemas.microsoft.com/office/drawing/2014/main" id="{9D889F0D-C65A-4057-8AA2-FE8807F48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01648" y="6080125"/>
          <a:ext cx="3229025" cy="1181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2321718</xdr:colOff>
      <xdr:row>14</xdr:row>
      <xdr:rowOff>89959</xdr:rowOff>
    </xdr:from>
    <xdr:to>
      <xdr:col>29</xdr:col>
      <xdr:colOff>3333748</xdr:colOff>
      <xdr:row>17</xdr:row>
      <xdr:rowOff>64016</xdr:rowOff>
    </xdr:to>
    <xdr:pic>
      <xdr:nvPicPr>
        <xdr:cNvPr id="4" name="Image 3" descr="Le genou du coureur | Société de Physiothérapie de Bourgogne">
          <a:extLst>
            <a:ext uri="{FF2B5EF4-FFF2-40B4-BE49-F238E27FC236}">
              <a16:creationId xmlns:a16="http://schemas.microsoft.com/office/drawing/2014/main" id="{1FCDC80D-CB41-4CE4-9568-620F2120B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16385" y="6080126"/>
          <a:ext cx="1012030" cy="1180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293309</xdr:colOff>
      <xdr:row>62</xdr:row>
      <xdr:rowOff>61171</xdr:rowOff>
    </xdr:from>
    <xdr:to>
      <xdr:col>28</xdr:col>
      <xdr:colOff>846959</xdr:colOff>
      <xdr:row>63</xdr:row>
      <xdr:rowOff>149490</xdr:rowOff>
    </xdr:to>
    <xdr:pic>
      <xdr:nvPicPr>
        <xdr:cNvPr id="5" name="Image 4" descr="Silhouette De Coureur De Vecteur, Vue De Face Illustration de Vecteur -  Illustration du adulte, courir: 92881783">
          <a:extLst>
            <a:ext uri="{FF2B5EF4-FFF2-40B4-BE49-F238E27FC236}">
              <a16:creationId xmlns:a16="http://schemas.microsoft.com/office/drawing/2014/main" id="{0CBE3769-BEF9-484F-8010-D47CC6CFA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82559" y="20866492"/>
          <a:ext cx="553650" cy="591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70298</xdr:colOff>
      <xdr:row>49</xdr:row>
      <xdr:rowOff>84667</xdr:rowOff>
    </xdr:from>
    <xdr:to>
      <xdr:col>28</xdr:col>
      <xdr:colOff>860367</xdr:colOff>
      <xdr:row>50</xdr:row>
      <xdr:rowOff>152134</xdr:rowOff>
    </xdr:to>
    <xdr:pic>
      <xdr:nvPicPr>
        <xdr:cNvPr id="6" name="Image 5" descr="Papier peint Jogger coureur femme • Pixers® - Nous vivons pour changer">
          <a:extLst>
            <a:ext uri="{FF2B5EF4-FFF2-40B4-BE49-F238E27FC236}">
              <a16:creationId xmlns:a16="http://schemas.microsoft.com/office/drawing/2014/main" id="{05BF1A1D-5360-4A3F-80EA-7EA6BE667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33631" y="15673917"/>
          <a:ext cx="790069" cy="575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28</xdr:col>
      <xdr:colOff>216330</xdr:colOff>
      <xdr:row>87</xdr:row>
      <xdr:rowOff>284426</xdr:rowOff>
    </xdr:from>
    <xdr:ext cx="576102" cy="558798"/>
    <xdr:pic>
      <xdr:nvPicPr>
        <xdr:cNvPr id="7" name="Image 6" descr="8,402 Girl Running Illustrations &amp; Clip Art - iStock">
          <a:extLst>
            <a:ext uri="{FF2B5EF4-FFF2-40B4-BE49-F238E27FC236}">
              <a16:creationId xmlns:a16="http://schemas.microsoft.com/office/drawing/2014/main" id="{5AD17448-87C4-439F-99F4-3E1EAD89C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580" y="24868451"/>
          <a:ext cx="576102" cy="558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</xdr:col>
      <xdr:colOff>326570</xdr:colOff>
      <xdr:row>75</xdr:row>
      <xdr:rowOff>78240</xdr:rowOff>
    </xdr:from>
    <xdr:ext cx="583406" cy="588928"/>
    <xdr:pic>
      <xdr:nvPicPr>
        <xdr:cNvPr id="13" name="Image 12" descr="Sticker Coureur course à pied - univers sports Etiquette &amp;amp; Autocollant">
          <a:extLst>
            <a:ext uri="{FF2B5EF4-FFF2-40B4-BE49-F238E27FC236}">
              <a16:creationId xmlns:a16="http://schemas.microsoft.com/office/drawing/2014/main" id="{3428BD49-4CEE-4AC7-9561-6020B74F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15820" y="26135919"/>
          <a:ext cx="583406" cy="588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179915</xdr:colOff>
      <xdr:row>36</xdr:row>
      <xdr:rowOff>91242</xdr:rowOff>
    </xdr:from>
    <xdr:to>
      <xdr:col>28</xdr:col>
      <xdr:colOff>763321</xdr:colOff>
      <xdr:row>37</xdr:row>
      <xdr:rowOff>172170</xdr:rowOff>
    </xdr:to>
    <xdr:pic>
      <xdr:nvPicPr>
        <xdr:cNvPr id="2" name="Image 1" descr="Sticker Coureur course à pied - univers sports Etiquette &amp;amp; Autocollant">
          <a:extLst>
            <a:ext uri="{FF2B5EF4-FFF2-40B4-BE49-F238E27FC236}">
              <a16:creationId xmlns:a16="http://schemas.microsoft.com/office/drawing/2014/main" id="{619EB88D-C415-4E9B-8D8D-C6C17827A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9165" y="10797342"/>
          <a:ext cx="583406" cy="585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38315</xdr:colOff>
      <xdr:row>14</xdr:row>
      <xdr:rowOff>89958</xdr:rowOff>
    </xdr:from>
    <xdr:to>
      <xdr:col>29</xdr:col>
      <xdr:colOff>2118292</xdr:colOff>
      <xdr:row>17</xdr:row>
      <xdr:rowOff>64822</xdr:rowOff>
    </xdr:to>
    <xdr:pic>
      <xdr:nvPicPr>
        <xdr:cNvPr id="3" name="Image 2" descr="https://runners.ouest-france.fr/wp-content/uploads/2016/06/7pechescapitauxOpen-1.jpg">
          <a:extLst>
            <a:ext uri="{FF2B5EF4-FFF2-40B4-BE49-F238E27FC236}">
              <a16:creationId xmlns:a16="http://schemas.microsoft.com/office/drawing/2014/main" id="{D6068419-5611-447B-9E1A-A268C7312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7565" y="6433608"/>
          <a:ext cx="3232502" cy="1175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2321718</xdr:colOff>
      <xdr:row>14</xdr:row>
      <xdr:rowOff>89959</xdr:rowOff>
    </xdr:from>
    <xdr:to>
      <xdr:col>29</xdr:col>
      <xdr:colOff>3333748</xdr:colOff>
      <xdr:row>17</xdr:row>
      <xdr:rowOff>64016</xdr:rowOff>
    </xdr:to>
    <xdr:pic>
      <xdr:nvPicPr>
        <xdr:cNvPr id="4" name="Image 3" descr="Le genou du coureur | Société de Physiothérapie de Bourgogne">
          <a:extLst>
            <a:ext uri="{FF2B5EF4-FFF2-40B4-BE49-F238E27FC236}">
              <a16:creationId xmlns:a16="http://schemas.microsoft.com/office/drawing/2014/main" id="{386D5DA9-FAC4-4B9C-A79E-5521B3BAA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63493" y="6433609"/>
          <a:ext cx="1012030" cy="1174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293309</xdr:colOff>
      <xdr:row>62</xdr:row>
      <xdr:rowOff>61171</xdr:rowOff>
    </xdr:from>
    <xdr:to>
      <xdr:col>28</xdr:col>
      <xdr:colOff>846959</xdr:colOff>
      <xdr:row>63</xdr:row>
      <xdr:rowOff>149491</xdr:rowOff>
    </xdr:to>
    <xdr:pic>
      <xdr:nvPicPr>
        <xdr:cNvPr id="5" name="Image 4" descr="Silhouette De Coureur De Vecteur, Vue De Face Illustration de Vecteur -  Illustration du adulte, courir: 92881783">
          <a:extLst>
            <a:ext uri="{FF2B5EF4-FFF2-40B4-BE49-F238E27FC236}">
              <a16:creationId xmlns:a16="http://schemas.microsoft.com/office/drawing/2014/main" id="{E86EDA00-D367-4487-91FB-4D8CB8931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82559" y="21273346"/>
          <a:ext cx="553650" cy="593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70298</xdr:colOff>
      <xdr:row>49</xdr:row>
      <xdr:rowOff>84667</xdr:rowOff>
    </xdr:from>
    <xdr:to>
      <xdr:col>28</xdr:col>
      <xdr:colOff>860367</xdr:colOff>
      <xdr:row>50</xdr:row>
      <xdr:rowOff>152134</xdr:rowOff>
    </xdr:to>
    <xdr:pic>
      <xdr:nvPicPr>
        <xdr:cNvPr id="6" name="Image 5" descr="Papier peint Jogger coureur femme • Pixers® - Nous vivons pour changer">
          <a:extLst>
            <a:ext uri="{FF2B5EF4-FFF2-40B4-BE49-F238E27FC236}">
              <a16:creationId xmlns:a16="http://schemas.microsoft.com/office/drawing/2014/main" id="{247DA585-D319-41D6-8180-CD265C291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9548" y="15972367"/>
          <a:ext cx="790069" cy="572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28</xdr:col>
      <xdr:colOff>216330</xdr:colOff>
      <xdr:row>87</xdr:row>
      <xdr:rowOff>284426</xdr:rowOff>
    </xdr:from>
    <xdr:ext cx="576102" cy="558798"/>
    <xdr:pic>
      <xdr:nvPicPr>
        <xdr:cNvPr id="7" name="Image 6" descr="8,402 Girl Running Illustrations &amp; Clip Art - iStock">
          <a:extLst>
            <a:ext uri="{FF2B5EF4-FFF2-40B4-BE49-F238E27FC236}">
              <a16:creationId xmlns:a16="http://schemas.microsoft.com/office/drawing/2014/main" id="{BD483879-D7D5-4169-8AA3-19FCFE6A2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05580" y="31697876"/>
          <a:ext cx="576102" cy="558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</xdr:col>
      <xdr:colOff>326570</xdr:colOff>
      <xdr:row>75</xdr:row>
      <xdr:rowOff>78240</xdr:rowOff>
    </xdr:from>
    <xdr:ext cx="583406" cy="588928"/>
    <xdr:pic>
      <xdr:nvPicPr>
        <xdr:cNvPr id="8" name="Image 7" descr="Sticker Coureur course à pied - univers sports Etiquette &amp;amp; Autocollant">
          <a:extLst>
            <a:ext uri="{FF2B5EF4-FFF2-40B4-BE49-F238E27FC236}">
              <a16:creationId xmlns:a16="http://schemas.microsoft.com/office/drawing/2014/main" id="{BDAF9861-6DF2-49F2-B747-5EFAAFA0B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15820" y="26557740"/>
          <a:ext cx="583406" cy="588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179915</xdr:colOff>
      <xdr:row>36</xdr:row>
      <xdr:rowOff>91242</xdr:rowOff>
    </xdr:from>
    <xdr:to>
      <xdr:col>28</xdr:col>
      <xdr:colOff>763321</xdr:colOff>
      <xdr:row>37</xdr:row>
      <xdr:rowOff>172170</xdr:rowOff>
    </xdr:to>
    <xdr:pic>
      <xdr:nvPicPr>
        <xdr:cNvPr id="2" name="Image 1" descr="Sticker Coureur course à pied - univers sports Etiquette &amp;amp; Autocollant">
          <a:extLst>
            <a:ext uri="{FF2B5EF4-FFF2-40B4-BE49-F238E27FC236}">
              <a16:creationId xmlns:a16="http://schemas.microsoft.com/office/drawing/2014/main" id="{94C6BDD6-AADB-4C6F-8BA0-F68FE800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9165" y="10797342"/>
          <a:ext cx="583406" cy="585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38315</xdr:colOff>
      <xdr:row>14</xdr:row>
      <xdr:rowOff>89958</xdr:rowOff>
    </xdr:from>
    <xdr:to>
      <xdr:col>29</xdr:col>
      <xdr:colOff>2118292</xdr:colOff>
      <xdr:row>17</xdr:row>
      <xdr:rowOff>64822</xdr:rowOff>
    </xdr:to>
    <xdr:pic>
      <xdr:nvPicPr>
        <xdr:cNvPr id="3" name="Image 2" descr="https://runners.ouest-france.fr/wp-content/uploads/2016/06/7pechescapitauxOpen-1.jpg">
          <a:extLst>
            <a:ext uri="{FF2B5EF4-FFF2-40B4-BE49-F238E27FC236}">
              <a16:creationId xmlns:a16="http://schemas.microsoft.com/office/drawing/2014/main" id="{FBEBA2E6-F5A6-4C3D-AA9F-F02F68B2B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7565" y="6433608"/>
          <a:ext cx="3232502" cy="1175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2321718</xdr:colOff>
      <xdr:row>14</xdr:row>
      <xdr:rowOff>89959</xdr:rowOff>
    </xdr:from>
    <xdr:to>
      <xdr:col>29</xdr:col>
      <xdr:colOff>3333748</xdr:colOff>
      <xdr:row>17</xdr:row>
      <xdr:rowOff>64016</xdr:rowOff>
    </xdr:to>
    <xdr:pic>
      <xdr:nvPicPr>
        <xdr:cNvPr id="4" name="Image 3" descr="Le genou du coureur | Société de Physiothérapie de Bourgogne">
          <a:extLst>
            <a:ext uri="{FF2B5EF4-FFF2-40B4-BE49-F238E27FC236}">
              <a16:creationId xmlns:a16="http://schemas.microsoft.com/office/drawing/2014/main" id="{381CAD1E-DFBF-4542-92FA-5528CCE82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63493" y="6433609"/>
          <a:ext cx="1012030" cy="1174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293309</xdr:colOff>
      <xdr:row>62</xdr:row>
      <xdr:rowOff>61171</xdr:rowOff>
    </xdr:from>
    <xdr:to>
      <xdr:col>28</xdr:col>
      <xdr:colOff>846959</xdr:colOff>
      <xdr:row>63</xdr:row>
      <xdr:rowOff>149491</xdr:rowOff>
    </xdr:to>
    <xdr:pic>
      <xdr:nvPicPr>
        <xdr:cNvPr id="5" name="Image 4" descr="Silhouette De Coureur De Vecteur, Vue De Face Illustration de Vecteur -  Illustration du adulte, courir: 92881783">
          <a:extLst>
            <a:ext uri="{FF2B5EF4-FFF2-40B4-BE49-F238E27FC236}">
              <a16:creationId xmlns:a16="http://schemas.microsoft.com/office/drawing/2014/main" id="{2A3896F8-15F6-48ED-A864-EF4A95886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82559" y="21273346"/>
          <a:ext cx="553650" cy="593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70298</xdr:colOff>
      <xdr:row>49</xdr:row>
      <xdr:rowOff>84667</xdr:rowOff>
    </xdr:from>
    <xdr:to>
      <xdr:col>28</xdr:col>
      <xdr:colOff>860367</xdr:colOff>
      <xdr:row>50</xdr:row>
      <xdr:rowOff>152135</xdr:rowOff>
    </xdr:to>
    <xdr:pic>
      <xdr:nvPicPr>
        <xdr:cNvPr id="6" name="Image 5" descr="Papier peint Jogger coureur femme • Pixers® - Nous vivons pour changer">
          <a:extLst>
            <a:ext uri="{FF2B5EF4-FFF2-40B4-BE49-F238E27FC236}">
              <a16:creationId xmlns:a16="http://schemas.microsoft.com/office/drawing/2014/main" id="{51BD8045-5A51-421F-AF3F-48C366515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9548" y="15972367"/>
          <a:ext cx="790069" cy="572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28</xdr:col>
      <xdr:colOff>216330</xdr:colOff>
      <xdr:row>87</xdr:row>
      <xdr:rowOff>284426</xdr:rowOff>
    </xdr:from>
    <xdr:ext cx="576102" cy="558798"/>
    <xdr:pic>
      <xdr:nvPicPr>
        <xdr:cNvPr id="7" name="Image 6" descr="8,402 Girl Running Illustrations &amp; Clip Art - iStock">
          <a:extLst>
            <a:ext uri="{FF2B5EF4-FFF2-40B4-BE49-F238E27FC236}">
              <a16:creationId xmlns:a16="http://schemas.microsoft.com/office/drawing/2014/main" id="{A8343F4F-FE67-45A9-9A7B-B831F2A26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05580" y="31697876"/>
          <a:ext cx="576102" cy="558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</xdr:col>
      <xdr:colOff>326570</xdr:colOff>
      <xdr:row>75</xdr:row>
      <xdr:rowOff>78240</xdr:rowOff>
    </xdr:from>
    <xdr:ext cx="583406" cy="588928"/>
    <xdr:pic>
      <xdr:nvPicPr>
        <xdr:cNvPr id="8" name="Image 7" descr="Sticker Coureur course à pied - univers sports Etiquette &amp;amp; Autocollant">
          <a:extLst>
            <a:ext uri="{FF2B5EF4-FFF2-40B4-BE49-F238E27FC236}">
              <a16:creationId xmlns:a16="http://schemas.microsoft.com/office/drawing/2014/main" id="{235144BD-D57F-4B92-93C3-8334C3DF2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15820" y="26557740"/>
          <a:ext cx="583406" cy="588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179915</xdr:colOff>
      <xdr:row>36</xdr:row>
      <xdr:rowOff>91242</xdr:rowOff>
    </xdr:from>
    <xdr:to>
      <xdr:col>28</xdr:col>
      <xdr:colOff>763321</xdr:colOff>
      <xdr:row>37</xdr:row>
      <xdr:rowOff>172170</xdr:rowOff>
    </xdr:to>
    <xdr:pic>
      <xdr:nvPicPr>
        <xdr:cNvPr id="2" name="Image 1" descr="Sticker Coureur course à pied - univers sports Etiquette &amp;amp; Autocollant">
          <a:extLst>
            <a:ext uri="{FF2B5EF4-FFF2-40B4-BE49-F238E27FC236}">
              <a16:creationId xmlns:a16="http://schemas.microsoft.com/office/drawing/2014/main" id="{1C304BAB-F07E-4162-9246-5B14D6AAB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9165" y="10797342"/>
          <a:ext cx="583406" cy="585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38315</xdr:colOff>
      <xdr:row>14</xdr:row>
      <xdr:rowOff>89958</xdr:rowOff>
    </xdr:from>
    <xdr:to>
      <xdr:col>29</xdr:col>
      <xdr:colOff>2118292</xdr:colOff>
      <xdr:row>17</xdr:row>
      <xdr:rowOff>64822</xdr:rowOff>
    </xdr:to>
    <xdr:pic>
      <xdr:nvPicPr>
        <xdr:cNvPr id="3" name="Image 2" descr="https://runners.ouest-france.fr/wp-content/uploads/2016/06/7pechescapitauxOpen-1.jpg">
          <a:extLst>
            <a:ext uri="{FF2B5EF4-FFF2-40B4-BE49-F238E27FC236}">
              <a16:creationId xmlns:a16="http://schemas.microsoft.com/office/drawing/2014/main" id="{9CA6404F-EA94-4E96-8112-480DD1395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7565" y="6433608"/>
          <a:ext cx="3232502" cy="1175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2321718</xdr:colOff>
      <xdr:row>14</xdr:row>
      <xdr:rowOff>89959</xdr:rowOff>
    </xdr:from>
    <xdr:to>
      <xdr:col>29</xdr:col>
      <xdr:colOff>3333748</xdr:colOff>
      <xdr:row>17</xdr:row>
      <xdr:rowOff>64016</xdr:rowOff>
    </xdr:to>
    <xdr:pic>
      <xdr:nvPicPr>
        <xdr:cNvPr id="4" name="Image 3" descr="Le genou du coureur | Société de Physiothérapie de Bourgogne">
          <a:extLst>
            <a:ext uri="{FF2B5EF4-FFF2-40B4-BE49-F238E27FC236}">
              <a16:creationId xmlns:a16="http://schemas.microsoft.com/office/drawing/2014/main" id="{D653DA05-CDAB-46BA-8FC5-9BFA72967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63493" y="6433609"/>
          <a:ext cx="1012030" cy="1174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293309</xdr:colOff>
      <xdr:row>62</xdr:row>
      <xdr:rowOff>61171</xdr:rowOff>
    </xdr:from>
    <xdr:to>
      <xdr:col>28</xdr:col>
      <xdr:colOff>846959</xdr:colOff>
      <xdr:row>63</xdr:row>
      <xdr:rowOff>149490</xdr:rowOff>
    </xdr:to>
    <xdr:pic>
      <xdr:nvPicPr>
        <xdr:cNvPr id="5" name="Image 4" descr="Silhouette De Coureur De Vecteur, Vue De Face Illustration de Vecteur -  Illustration du adulte, courir: 92881783">
          <a:extLst>
            <a:ext uri="{FF2B5EF4-FFF2-40B4-BE49-F238E27FC236}">
              <a16:creationId xmlns:a16="http://schemas.microsoft.com/office/drawing/2014/main" id="{DB495ECA-4DB0-4F67-99B9-2F34E3C90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82559" y="21273346"/>
          <a:ext cx="553650" cy="593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70298</xdr:colOff>
      <xdr:row>49</xdr:row>
      <xdr:rowOff>84667</xdr:rowOff>
    </xdr:from>
    <xdr:to>
      <xdr:col>28</xdr:col>
      <xdr:colOff>860367</xdr:colOff>
      <xdr:row>50</xdr:row>
      <xdr:rowOff>152135</xdr:rowOff>
    </xdr:to>
    <xdr:pic>
      <xdr:nvPicPr>
        <xdr:cNvPr id="6" name="Image 5" descr="Papier peint Jogger coureur femme • Pixers® - Nous vivons pour changer">
          <a:extLst>
            <a:ext uri="{FF2B5EF4-FFF2-40B4-BE49-F238E27FC236}">
              <a16:creationId xmlns:a16="http://schemas.microsoft.com/office/drawing/2014/main" id="{9CE94210-FE7A-4095-A47D-E64CECB24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9548" y="15972367"/>
          <a:ext cx="790069" cy="572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28</xdr:col>
      <xdr:colOff>216330</xdr:colOff>
      <xdr:row>87</xdr:row>
      <xdr:rowOff>284426</xdr:rowOff>
    </xdr:from>
    <xdr:ext cx="576102" cy="558798"/>
    <xdr:pic>
      <xdr:nvPicPr>
        <xdr:cNvPr id="7" name="Image 6" descr="8,402 Girl Running Illustrations &amp; Clip Art - iStock">
          <a:extLst>
            <a:ext uri="{FF2B5EF4-FFF2-40B4-BE49-F238E27FC236}">
              <a16:creationId xmlns:a16="http://schemas.microsoft.com/office/drawing/2014/main" id="{58D138CB-7ED8-4EB0-BE45-8092ADCCD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05580" y="31697876"/>
          <a:ext cx="576102" cy="558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</xdr:col>
      <xdr:colOff>326570</xdr:colOff>
      <xdr:row>75</xdr:row>
      <xdr:rowOff>78240</xdr:rowOff>
    </xdr:from>
    <xdr:ext cx="583406" cy="588928"/>
    <xdr:pic>
      <xdr:nvPicPr>
        <xdr:cNvPr id="8" name="Image 7" descr="Sticker Coureur course à pied - univers sports Etiquette &amp;amp; Autocollant">
          <a:extLst>
            <a:ext uri="{FF2B5EF4-FFF2-40B4-BE49-F238E27FC236}">
              <a16:creationId xmlns:a16="http://schemas.microsoft.com/office/drawing/2014/main" id="{4DC219CA-3D36-4CCC-BBA2-1697BDF0E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15820" y="26557740"/>
          <a:ext cx="583406" cy="588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165652</xdr:colOff>
      <xdr:row>18</xdr:row>
      <xdr:rowOff>110434</xdr:rowOff>
    </xdr:from>
    <xdr:to>
      <xdr:col>36</xdr:col>
      <xdr:colOff>1228587</xdr:colOff>
      <xdr:row>20</xdr:row>
      <xdr:rowOff>1243901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FAEDFD8C-B389-4737-BC0F-9B28DBEF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52" y="9980543"/>
          <a:ext cx="11181522" cy="1423358"/>
        </a:xfrm>
        <a:prstGeom prst="rect">
          <a:avLst/>
        </a:prstGeom>
      </xdr:spPr>
    </xdr:pic>
    <xdr:clientData/>
  </xdr:twoCellAnchor>
  <xdr:twoCellAnchor editAs="oneCell">
    <xdr:from>
      <xdr:col>28</xdr:col>
      <xdr:colOff>151844</xdr:colOff>
      <xdr:row>0</xdr:row>
      <xdr:rowOff>68346</xdr:rowOff>
    </xdr:from>
    <xdr:to>
      <xdr:col>29</xdr:col>
      <xdr:colOff>124239</xdr:colOff>
      <xdr:row>4</xdr:row>
      <xdr:rowOff>1300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9330210E-5501-43E7-81E5-9C908DF25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01" y="68346"/>
          <a:ext cx="1214786" cy="12029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12700</xdr:colOff>
      <xdr:row>19</xdr:row>
      <xdr:rowOff>0</xdr:rowOff>
    </xdr:from>
    <xdr:to>
      <xdr:col>37</xdr:col>
      <xdr:colOff>25400</xdr:colOff>
      <xdr:row>20</xdr:row>
      <xdr:rowOff>1258258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77B46C8-DC0C-476E-90A7-E6169702B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1252200"/>
          <a:ext cx="11214100" cy="1423358"/>
        </a:xfrm>
        <a:prstGeom prst="rect">
          <a:avLst/>
        </a:prstGeom>
      </xdr:spPr>
    </xdr:pic>
    <xdr:clientData/>
  </xdr:twoCellAnchor>
  <xdr:twoCellAnchor editAs="oneCell">
    <xdr:from>
      <xdr:col>28</xdr:col>
      <xdr:colOff>571500</xdr:colOff>
      <xdr:row>0</xdr:row>
      <xdr:rowOff>88900</xdr:rowOff>
    </xdr:from>
    <xdr:to>
      <xdr:col>29</xdr:col>
      <xdr:colOff>481142</xdr:colOff>
      <xdr:row>3</xdr:row>
      <xdr:rowOff>152400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505C021-B1B1-458F-94DC-5A62980DB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300" y="88900"/>
          <a:ext cx="1154242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369094</xdr:rowOff>
    </xdr:from>
    <xdr:to>
      <xdr:col>16384</xdr:col>
      <xdr:colOff>11906</xdr:colOff>
      <xdr:row>32</xdr:row>
      <xdr:rowOff>908522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862C504-E09C-49F9-B891-D30762068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084594"/>
          <a:ext cx="10906125" cy="14204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tube-education-physique-et-sportive.apps.education.fr/w/soKbEYq6LDsXd2JcEHHeaP" TargetMode="External"/><Relationship Id="rId1" Type="http://schemas.openxmlformats.org/officeDocument/2006/relationships/hyperlink" Target="https://tube-education-physique-et-sportive.apps.education.fr/w/fMG6iRqpWw4hUrnhGo8S8y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7113D-1064-4897-8006-867FF57A7FE2}">
  <sheetPr>
    <tabColor rgb="FFFFFF00"/>
  </sheetPr>
  <dimension ref="A1:P361"/>
  <sheetViews>
    <sheetView showGridLines="0" showRowColHeaders="0" workbookViewId="0">
      <selection activeCell="A2" sqref="A2"/>
    </sheetView>
  </sheetViews>
  <sheetFormatPr baseColWidth="10" defaultColWidth="0" defaultRowHeight="15" zeroHeight="1" x14ac:dyDescent="0.25"/>
  <cols>
    <col min="1" max="5" width="21.85546875" style="13" customWidth="1"/>
    <col min="6" max="6" width="14.5703125" style="13" customWidth="1"/>
    <col min="7" max="12" width="14.5703125" style="13" hidden="1" customWidth="1"/>
    <col min="13" max="16384" width="14.5703125" hidden="1"/>
  </cols>
  <sheetData>
    <row r="1" spans="1:16" ht="35.1" customHeight="1" x14ac:dyDescent="0.25">
      <c r="A1" s="11" t="s">
        <v>281</v>
      </c>
      <c r="B1" s="11" t="s">
        <v>282</v>
      </c>
      <c r="C1" s="197" t="s">
        <v>283</v>
      </c>
      <c r="E1" s="198"/>
      <c r="F1" s="198"/>
      <c r="G1" s="199"/>
      <c r="H1" s="11"/>
      <c r="I1" s="4" t="s">
        <v>283</v>
      </c>
      <c r="J1" s="4" t="s">
        <v>284</v>
      </c>
      <c r="L1" s="152" t="str">
        <f>'Coureur 1'!AC3</f>
        <v>Classe Test</v>
      </c>
      <c r="M1" s="200" t="s">
        <v>285</v>
      </c>
      <c r="N1" s="4" t="s">
        <v>286</v>
      </c>
      <c r="O1" s="4" t="s">
        <v>287</v>
      </c>
      <c r="P1" s="12"/>
    </row>
    <row r="2" spans="1:16" ht="15.75" x14ac:dyDescent="0.25">
      <c r="A2" s="201" t="s">
        <v>288</v>
      </c>
      <c r="B2" s="202">
        <v>1</v>
      </c>
      <c r="C2" s="202" t="s">
        <v>289</v>
      </c>
      <c r="D2" s="198"/>
      <c r="E2" s="198"/>
      <c r="F2" s="198"/>
      <c r="G2" s="13" t="str">
        <f>A2&amp;" "&amp;B2</f>
        <v>Elève 1</v>
      </c>
      <c r="I2" s="4" t="str">
        <f>IF(C2="","",C2)</f>
        <v>Classe Test</v>
      </c>
      <c r="J2" t="str">
        <f t="array" ref="J2">IFERROR(INDEX(plage1bis,MATCH(SMALL(IF(MATCH(IF(COUNTIF(plage1bis,"&lt;="&amp;plage1bis)=0,"",COUNTIF(plage1bis,"&lt;="&amp;plage1bis)),IF(COUNTIF(plage1bis,"&lt;="&amp;plage1bis)=0,"",COUNTIF(plage1bis,"&lt;="&amp;plage1bis)),0)=ROW($1:$360),COUNTIF(plage1bis,"&lt;="&amp;plage1bis),""),ROW(I1)+1),IF(MATCH(IF(COUNTIF(plage1bis,"&lt;="&amp;plage1bis)=0,"",COUNTIF(plage1bis,"&lt;="&amp;plage1bis)),IF(COUNTIF(plage1bis,"&lt;="&amp;plage1bis)=0,"",COUNTIF(plage1bis,"&lt;="&amp;plage1bis)),0)=ROW($1:$360),COUNTIF(plage1bis,"&lt;="&amp;plage1bis),""),0)),"")</f>
        <v>Classe Test</v>
      </c>
      <c r="L2" s="4" t="str">
        <f>IF(C2=$L$1,G2,"")</f>
        <v>Elève 1</v>
      </c>
      <c r="M2" s="13" t="s">
        <v>290</v>
      </c>
      <c r="N2" s="4" t="str">
        <f t="array" ref="N2">IFERROR(IF(COUNTA(plage1)&lt;ROWS(N$2:N2),"",INDEX($L$1:$L$361,SMALL(IF(plage1&lt;&gt;"",ROW(plage1)),ROWS(N$2:N2)))),"")</f>
        <v>Elève 1</v>
      </c>
      <c r="O2" s="4">
        <f>COUNTIF(N2:N36,"&gt;A")</f>
        <v>30</v>
      </c>
    </row>
    <row r="3" spans="1:16" ht="15.75" x14ac:dyDescent="0.25">
      <c r="A3" s="203" t="s">
        <v>288</v>
      </c>
      <c r="B3" s="202">
        <v>2</v>
      </c>
      <c r="C3" s="202" t="s">
        <v>289</v>
      </c>
      <c r="D3" s="198"/>
      <c r="E3" s="198"/>
      <c r="F3" s="198"/>
      <c r="G3" s="13" t="str">
        <f t="shared" ref="G3:G66" si="0">A3&amp;" "&amp;B3</f>
        <v>Elève 2</v>
      </c>
      <c r="I3" s="4" t="str">
        <f t="shared" ref="I3:I66" si="1">IF(C3="","",C3)</f>
        <v>Classe Test</v>
      </c>
      <c r="J3" t="str">
        <f t="array" ref="J3">IFERROR(INDEX(plage1bis,MATCH(SMALL(IF(MATCH(IF(COUNTIF(plage1bis,"&lt;="&amp;plage1bis)=0,"",COUNTIF(plage1bis,"&lt;="&amp;plage1bis)),IF(COUNTIF(plage1bis,"&lt;="&amp;plage1bis)=0,"",COUNTIF(plage1bis,"&lt;="&amp;plage1bis)),0)=ROW($1:$360),COUNTIF(plage1bis,"&lt;="&amp;plage1bis),""),ROW(I2)+1),IF(MATCH(IF(COUNTIF(plage1bis,"&lt;="&amp;plage1bis)=0,"",COUNTIF(plage1bis,"&lt;="&amp;plage1bis)),IF(COUNTIF(plage1bis,"&lt;="&amp;plage1bis)=0,"",COUNTIF(plage1bis,"&lt;="&amp;plage1bis)),0)=ROW($1:$360),COUNTIF(plage1bis,"&lt;="&amp;plage1bis),""),0)),"")</f>
        <v/>
      </c>
      <c r="L3" s="4" t="str">
        <f t="shared" ref="L3:L66" si="2">IF(C3=$L$1,G3,"")</f>
        <v>Elève 2</v>
      </c>
      <c r="M3" s="13" t="s">
        <v>291</v>
      </c>
      <c r="N3" s="4" t="str">
        <f t="array" ref="N3">IFERROR(IF(COUNTA(plage1)&lt;ROWS(N$2:N3),"",INDEX($L$1:$L$361,SMALL(IF(plage1&lt;&gt;"",ROW(plage1)),ROWS(N$2:N3)))),"")</f>
        <v>Elève 2</v>
      </c>
      <c r="O3" s="4"/>
    </row>
    <row r="4" spans="1:16" ht="15.75" x14ac:dyDescent="0.25">
      <c r="A4" s="203" t="s">
        <v>288</v>
      </c>
      <c r="B4" s="202">
        <v>3</v>
      </c>
      <c r="C4" s="202" t="s">
        <v>289</v>
      </c>
      <c r="D4" s="310" t="s">
        <v>292</v>
      </c>
      <c r="E4" s="310"/>
      <c r="F4" s="310"/>
      <c r="G4" s="13" t="str">
        <f t="shared" si="0"/>
        <v>Elève 3</v>
      </c>
      <c r="I4" s="4" t="str">
        <f t="shared" si="1"/>
        <v>Classe Test</v>
      </c>
      <c r="J4" t="str">
        <f t="array" ref="J4">IFERROR(INDEX(plage1bis,MATCH(SMALL(IF(MATCH(IF(COUNTIF(plage1bis,"&lt;="&amp;plage1bis)=0,"",COUNTIF(plage1bis,"&lt;="&amp;plage1bis)),IF(COUNTIF(plage1bis,"&lt;="&amp;plage1bis)=0,"",COUNTIF(plage1bis,"&lt;="&amp;plage1bis)),0)=ROW($1:$360),COUNTIF(plage1bis,"&lt;="&amp;plage1bis),""),ROW(I3)+1),IF(MATCH(IF(COUNTIF(plage1bis,"&lt;="&amp;plage1bis)=0,"",COUNTIF(plage1bis,"&lt;="&amp;plage1bis)),IF(COUNTIF(plage1bis,"&lt;="&amp;plage1bis)=0,"",COUNTIF(plage1bis,"&lt;="&amp;plage1bis)),0)=ROW($1:$360),COUNTIF(plage1bis,"&lt;="&amp;plage1bis),""),0)),"")</f>
        <v/>
      </c>
      <c r="L4" s="4" t="str">
        <f t="shared" si="2"/>
        <v>Elève 3</v>
      </c>
      <c r="M4" s="13"/>
      <c r="N4" s="4" t="str">
        <f t="array" ref="N4">IFERROR(IF(COUNTA(plage1)&lt;ROWS(N$2:N4),"",INDEX($L$1:$L$361,SMALL(IF(plage1&lt;&gt;"",ROW(plage1)),ROWS(N$2:N4)))),"")</f>
        <v>Elève 3</v>
      </c>
      <c r="O4" s="4"/>
    </row>
    <row r="5" spans="1:16" ht="15.75" x14ac:dyDescent="0.25">
      <c r="A5" s="203" t="s">
        <v>288</v>
      </c>
      <c r="B5" s="202">
        <v>4</v>
      </c>
      <c r="C5" s="202" t="s">
        <v>289</v>
      </c>
      <c r="D5" s="310" t="s">
        <v>293</v>
      </c>
      <c r="E5" s="310"/>
      <c r="F5" s="310"/>
      <c r="G5" s="13" t="str">
        <f t="shared" si="0"/>
        <v>Elève 4</v>
      </c>
      <c r="I5" s="4" t="str">
        <f t="shared" si="1"/>
        <v>Classe Test</v>
      </c>
      <c r="J5" t="str">
        <f t="array" ref="J5">IFERROR(INDEX(plage1bis,MATCH(SMALL(IF(MATCH(IF(COUNTIF(plage1bis,"&lt;="&amp;plage1bis)=0,"",COUNTIF(plage1bis,"&lt;="&amp;plage1bis)),IF(COUNTIF(plage1bis,"&lt;="&amp;plage1bis)=0,"",COUNTIF(plage1bis,"&lt;="&amp;plage1bis)),0)=ROW($1:$360),COUNTIF(plage1bis,"&lt;="&amp;plage1bis),""),ROW(I4)+1),IF(MATCH(IF(COUNTIF(plage1bis,"&lt;="&amp;plage1bis)=0,"",COUNTIF(plage1bis,"&lt;="&amp;plage1bis)),IF(COUNTIF(plage1bis,"&lt;="&amp;plage1bis)=0,"",COUNTIF(plage1bis,"&lt;="&amp;plage1bis)),0)=ROW($1:$360),COUNTIF(plage1bis,"&lt;="&amp;plage1bis),""),0)),"")</f>
        <v/>
      </c>
      <c r="L5" s="4" t="str">
        <f t="shared" si="2"/>
        <v>Elève 4</v>
      </c>
      <c r="M5" s="13"/>
      <c r="N5" s="4" t="str">
        <f t="array" ref="N5">IFERROR(IF(COUNTA(plage1)&lt;ROWS(N$2:N5),"",INDEX($L$1:$L$361,SMALL(IF(plage1&lt;&gt;"",ROW(plage1)),ROWS(N$2:N5)))),"")</f>
        <v>Elève 4</v>
      </c>
      <c r="O5" s="4"/>
    </row>
    <row r="6" spans="1:16" ht="15.75" x14ac:dyDescent="0.25">
      <c r="A6" s="203" t="s">
        <v>288</v>
      </c>
      <c r="B6" s="202">
        <v>5</v>
      </c>
      <c r="C6" s="202" t="s">
        <v>289</v>
      </c>
      <c r="D6" s="310" t="s">
        <v>294</v>
      </c>
      <c r="E6" s="310"/>
      <c r="F6" s="310"/>
      <c r="G6" s="13" t="str">
        <f t="shared" si="0"/>
        <v>Elève 5</v>
      </c>
      <c r="I6" s="4" t="str">
        <f t="shared" si="1"/>
        <v>Classe Test</v>
      </c>
      <c r="J6" t="str">
        <f t="array" ref="J6">IFERROR(INDEX(plage1bis,MATCH(SMALL(IF(MATCH(IF(COUNTIF(plage1bis,"&lt;="&amp;plage1bis)=0,"",COUNTIF(plage1bis,"&lt;="&amp;plage1bis)),IF(COUNTIF(plage1bis,"&lt;="&amp;plage1bis)=0,"",COUNTIF(plage1bis,"&lt;="&amp;plage1bis)),0)=ROW($1:$360),COUNTIF(plage1bis,"&lt;="&amp;plage1bis),""),ROW(I5)+1),IF(MATCH(IF(COUNTIF(plage1bis,"&lt;="&amp;plage1bis)=0,"",COUNTIF(plage1bis,"&lt;="&amp;plage1bis)),IF(COUNTIF(plage1bis,"&lt;="&amp;plage1bis)=0,"",COUNTIF(plage1bis,"&lt;="&amp;plage1bis)),0)=ROW($1:$360),COUNTIF(plage1bis,"&lt;="&amp;plage1bis),""),0)),"")</f>
        <v/>
      </c>
      <c r="L6" s="4" t="str">
        <f t="shared" si="2"/>
        <v>Elève 5</v>
      </c>
      <c r="M6" s="13"/>
      <c r="N6" s="4" t="str">
        <f t="array" ref="N6">IFERROR(IF(COUNTA(plage1)&lt;ROWS(N$2:N6),"",INDEX($L$1:$L$361,SMALL(IF(plage1&lt;&gt;"",ROW(plage1)),ROWS(N$2:N6)))),"")</f>
        <v>Elève 5</v>
      </c>
      <c r="O6" s="4"/>
    </row>
    <row r="7" spans="1:16" ht="15.75" x14ac:dyDescent="0.25">
      <c r="A7" s="203" t="s">
        <v>288</v>
      </c>
      <c r="B7" s="202">
        <v>6</v>
      </c>
      <c r="C7" s="202" t="s">
        <v>289</v>
      </c>
      <c r="D7" s="198"/>
      <c r="E7" s="198"/>
      <c r="F7" s="198"/>
      <c r="G7" s="13" t="str">
        <f t="shared" si="0"/>
        <v>Elève 6</v>
      </c>
      <c r="I7" s="4" t="str">
        <f t="shared" si="1"/>
        <v>Classe Test</v>
      </c>
      <c r="J7" t="str">
        <f t="array" ref="J7">IFERROR(INDEX(plage1bis,MATCH(SMALL(IF(MATCH(IF(COUNTIF(plage1bis,"&lt;="&amp;plage1bis)=0,"",COUNTIF(plage1bis,"&lt;="&amp;plage1bis)),IF(COUNTIF(plage1bis,"&lt;="&amp;plage1bis)=0,"",COUNTIF(plage1bis,"&lt;="&amp;plage1bis)),0)=ROW($1:$360),COUNTIF(plage1bis,"&lt;="&amp;plage1bis),""),ROW(I6)+1),IF(MATCH(IF(COUNTIF(plage1bis,"&lt;="&amp;plage1bis)=0,"",COUNTIF(plage1bis,"&lt;="&amp;plage1bis)),IF(COUNTIF(plage1bis,"&lt;="&amp;plage1bis)=0,"",COUNTIF(plage1bis,"&lt;="&amp;plage1bis)),0)=ROW($1:$360),COUNTIF(plage1bis,"&lt;="&amp;plage1bis),""),0)),"")</f>
        <v/>
      </c>
      <c r="L7" s="4" t="str">
        <f t="shared" si="2"/>
        <v>Elève 6</v>
      </c>
      <c r="M7" s="13"/>
      <c r="N7" s="4" t="str">
        <f t="array" ref="N7">IFERROR(IF(COUNTA(plage1)&lt;ROWS(N$2:N7),"",INDEX($L$1:$L$361,SMALL(IF(plage1&lt;&gt;"",ROW(plage1)),ROWS(N$2:N7)))),"")</f>
        <v>Elève 6</v>
      </c>
      <c r="O7" s="4"/>
    </row>
    <row r="8" spans="1:16" x14ac:dyDescent="0.25">
      <c r="A8" s="203" t="s">
        <v>288</v>
      </c>
      <c r="B8" s="202">
        <v>7</v>
      </c>
      <c r="C8" s="202" t="s">
        <v>289</v>
      </c>
      <c r="G8" s="13" t="str">
        <f t="shared" si="0"/>
        <v>Elève 7</v>
      </c>
      <c r="I8" s="4" t="str">
        <f t="shared" si="1"/>
        <v>Classe Test</v>
      </c>
      <c r="J8" t="str">
        <f t="array" ref="J8">IFERROR(INDEX(plage1bis,MATCH(SMALL(IF(MATCH(IF(COUNTIF(plage1bis,"&lt;="&amp;plage1bis)=0,"",COUNTIF(plage1bis,"&lt;="&amp;plage1bis)),IF(COUNTIF(plage1bis,"&lt;="&amp;plage1bis)=0,"",COUNTIF(plage1bis,"&lt;="&amp;plage1bis)),0)=ROW($1:$360),COUNTIF(plage1bis,"&lt;="&amp;plage1bis),""),ROW(I7)+1),IF(MATCH(IF(COUNTIF(plage1bis,"&lt;="&amp;plage1bis)=0,"",COUNTIF(plage1bis,"&lt;="&amp;plage1bis)),IF(COUNTIF(plage1bis,"&lt;="&amp;plage1bis)=0,"",COUNTIF(plage1bis,"&lt;="&amp;plage1bis)),0)=ROW($1:$360),COUNTIF(plage1bis,"&lt;="&amp;plage1bis),""),0)),"")</f>
        <v/>
      </c>
      <c r="L8" s="4" t="str">
        <f t="shared" si="2"/>
        <v>Elève 7</v>
      </c>
      <c r="N8" s="4" t="str">
        <f t="array" ref="N8">IFERROR(IF(COUNTA(plage1)&lt;ROWS(N$2:N8),"",INDEX($L$1:$L$361,SMALL(IF(plage1&lt;&gt;"",ROW(plage1)),ROWS(N$2:N8)))),"")</f>
        <v>Elève 7</v>
      </c>
    </row>
    <row r="9" spans="1:16" x14ac:dyDescent="0.25">
      <c r="A9" s="203" t="s">
        <v>288</v>
      </c>
      <c r="B9" s="202">
        <v>8</v>
      </c>
      <c r="C9" s="202" t="s">
        <v>289</v>
      </c>
      <c r="G9" s="13" t="str">
        <f t="shared" si="0"/>
        <v>Elève 8</v>
      </c>
      <c r="I9" s="4" t="str">
        <f t="shared" si="1"/>
        <v>Classe Test</v>
      </c>
      <c r="J9" t="str">
        <f t="array" ref="J9">IFERROR(INDEX(plage1bis,MATCH(SMALL(IF(MATCH(IF(COUNTIF(plage1bis,"&lt;="&amp;plage1bis)=0,"",COUNTIF(plage1bis,"&lt;="&amp;plage1bis)),IF(COUNTIF(plage1bis,"&lt;="&amp;plage1bis)=0,"",COUNTIF(plage1bis,"&lt;="&amp;plage1bis)),0)=ROW($1:$360),COUNTIF(plage1bis,"&lt;="&amp;plage1bis),""),ROW(I8)+1),IF(MATCH(IF(COUNTIF(plage1bis,"&lt;="&amp;plage1bis)=0,"",COUNTIF(plage1bis,"&lt;="&amp;plage1bis)),IF(COUNTIF(plage1bis,"&lt;="&amp;plage1bis)=0,"",COUNTIF(plage1bis,"&lt;="&amp;plage1bis)),0)=ROW($1:$360),COUNTIF(plage1bis,"&lt;="&amp;plage1bis),""),0)),"")</f>
        <v/>
      </c>
      <c r="L9" s="4" t="str">
        <f t="shared" si="2"/>
        <v>Elève 8</v>
      </c>
      <c r="N9" s="4" t="str">
        <f t="array" ref="N9">IFERROR(IF(COUNTA(plage1)&lt;ROWS(N$2:N9),"",INDEX($L$1:$L$361,SMALL(IF(plage1&lt;&gt;"",ROW(plage1)),ROWS(N$2:N9)))),"")</f>
        <v>Elève 8</v>
      </c>
    </row>
    <row r="10" spans="1:16" x14ac:dyDescent="0.25">
      <c r="A10" s="203" t="s">
        <v>288</v>
      </c>
      <c r="B10" s="202">
        <v>9</v>
      </c>
      <c r="C10" s="202" t="s">
        <v>289</v>
      </c>
      <c r="G10" s="13" t="str">
        <f t="shared" si="0"/>
        <v>Elève 9</v>
      </c>
      <c r="I10" s="4" t="str">
        <f t="shared" si="1"/>
        <v>Classe Test</v>
      </c>
      <c r="J10" t="str">
        <f t="array" ref="J10">IFERROR(INDEX(plage1bis,MATCH(SMALL(IF(MATCH(IF(COUNTIF(plage1bis,"&lt;="&amp;plage1bis)=0,"",COUNTIF(plage1bis,"&lt;="&amp;plage1bis)),IF(COUNTIF(plage1bis,"&lt;="&amp;plage1bis)=0,"",COUNTIF(plage1bis,"&lt;="&amp;plage1bis)),0)=ROW($1:$360),COUNTIF(plage1bis,"&lt;="&amp;plage1bis),""),ROW(I9)+1),IF(MATCH(IF(COUNTIF(plage1bis,"&lt;="&amp;plage1bis)=0,"",COUNTIF(plage1bis,"&lt;="&amp;plage1bis)),IF(COUNTIF(plage1bis,"&lt;="&amp;plage1bis)=0,"",COUNTIF(plage1bis,"&lt;="&amp;plage1bis)),0)=ROW($1:$360),COUNTIF(plage1bis,"&lt;="&amp;plage1bis),""),0)),"")</f>
        <v/>
      </c>
      <c r="L10" s="4" t="str">
        <f t="shared" si="2"/>
        <v>Elève 9</v>
      </c>
      <c r="N10" s="4" t="str">
        <f t="array" ref="N10">IFERROR(IF(COUNTA(plage1)&lt;ROWS(N$2:N10),"",INDEX($L$1:$L$361,SMALL(IF(plage1&lt;&gt;"",ROW(plage1)),ROWS(N$2:N10)))),"")</f>
        <v>Elève 9</v>
      </c>
    </row>
    <row r="11" spans="1:16" x14ac:dyDescent="0.25">
      <c r="A11" s="203" t="s">
        <v>288</v>
      </c>
      <c r="B11" s="202">
        <v>10</v>
      </c>
      <c r="C11" s="202" t="s">
        <v>289</v>
      </c>
      <c r="G11" s="13" t="str">
        <f t="shared" si="0"/>
        <v>Elève 10</v>
      </c>
      <c r="I11" s="4" t="str">
        <f t="shared" si="1"/>
        <v>Classe Test</v>
      </c>
      <c r="J11" t="str">
        <f t="array" ref="J11">IFERROR(INDEX(plage1bis,MATCH(SMALL(IF(MATCH(IF(COUNTIF(plage1bis,"&lt;="&amp;plage1bis)=0,"",COUNTIF(plage1bis,"&lt;="&amp;plage1bis)),IF(COUNTIF(plage1bis,"&lt;="&amp;plage1bis)=0,"",COUNTIF(plage1bis,"&lt;="&amp;plage1bis)),0)=ROW($1:$360),COUNTIF(plage1bis,"&lt;="&amp;plage1bis),""),ROW(I10)+1),IF(MATCH(IF(COUNTIF(plage1bis,"&lt;="&amp;plage1bis)=0,"",COUNTIF(plage1bis,"&lt;="&amp;plage1bis)),IF(COUNTIF(plage1bis,"&lt;="&amp;plage1bis)=0,"",COUNTIF(plage1bis,"&lt;="&amp;plage1bis)),0)=ROW($1:$360),COUNTIF(plage1bis,"&lt;="&amp;plage1bis),""),0)),"")</f>
        <v/>
      </c>
      <c r="L11" s="4" t="str">
        <f t="shared" si="2"/>
        <v>Elève 10</v>
      </c>
      <c r="N11" s="4" t="str">
        <f t="array" ref="N11">IFERROR(IF(COUNTA(plage1)&lt;ROWS(N$2:N11),"",INDEX($L$1:$L$361,SMALL(IF(plage1&lt;&gt;"",ROW(plage1)),ROWS(N$2:N11)))),"")</f>
        <v>Elève 10</v>
      </c>
    </row>
    <row r="12" spans="1:16" x14ac:dyDescent="0.25">
      <c r="A12" s="203" t="s">
        <v>288</v>
      </c>
      <c r="B12" s="202">
        <v>11</v>
      </c>
      <c r="C12" s="202" t="s">
        <v>289</v>
      </c>
      <c r="G12" s="13" t="str">
        <f t="shared" si="0"/>
        <v>Elève 11</v>
      </c>
      <c r="I12" s="4" t="str">
        <f t="shared" si="1"/>
        <v>Classe Test</v>
      </c>
      <c r="J12" t="str">
        <f t="array" ref="J12">IFERROR(INDEX(plage1bis,MATCH(SMALL(IF(MATCH(IF(COUNTIF(plage1bis,"&lt;="&amp;plage1bis)=0,"",COUNTIF(plage1bis,"&lt;="&amp;plage1bis)),IF(COUNTIF(plage1bis,"&lt;="&amp;plage1bis)=0,"",COUNTIF(plage1bis,"&lt;="&amp;plage1bis)),0)=ROW($1:$360),COUNTIF(plage1bis,"&lt;="&amp;plage1bis),""),ROW(I11)+1),IF(MATCH(IF(COUNTIF(plage1bis,"&lt;="&amp;plage1bis)=0,"",COUNTIF(plage1bis,"&lt;="&amp;plage1bis)),IF(COUNTIF(plage1bis,"&lt;="&amp;plage1bis)=0,"",COUNTIF(plage1bis,"&lt;="&amp;plage1bis)),0)=ROW($1:$360),COUNTIF(plage1bis,"&lt;="&amp;plage1bis),""),0)),"")</f>
        <v/>
      </c>
      <c r="L12" s="4" t="str">
        <f t="shared" si="2"/>
        <v>Elève 11</v>
      </c>
      <c r="N12" s="4" t="str">
        <f t="array" ref="N12">IFERROR(IF(COUNTA(plage1)&lt;ROWS(N$2:N12),"",INDEX($L$1:$L$361,SMALL(IF(plage1&lt;&gt;"",ROW(plage1)),ROWS(N$2:N12)))),"")</f>
        <v>Elève 11</v>
      </c>
    </row>
    <row r="13" spans="1:16" x14ac:dyDescent="0.25">
      <c r="A13" s="203" t="s">
        <v>288</v>
      </c>
      <c r="B13" s="202">
        <v>12</v>
      </c>
      <c r="C13" s="202" t="s">
        <v>289</v>
      </c>
      <c r="G13" s="13" t="str">
        <f t="shared" si="0"/>
        <v>Elève 12</v>
      </c>
      <c r="I13" s="4" t="str">
        <f t="shared" si="1"/>
        <v>Classe Test</v>
      </c>
      <c r="L13" s="4" t="str">
        <f t="shared" si="2"/>
        <v>Elève 12</v>
      </c>
      <c r="N13" s="4" t="str">
        <f t="array" ref="N13">IFERROR(IF(COUNTA(plage1)&lt;ROWS(N$2:N13),"",INDEX($L$1:$L$361,SMALL(IF(plage1&lt;&gt;"",ROW(plage1)),ROWS(N$2:N13)))),"")</f>
        <v>Elève 12</v>
      </c>
    </row>
    <row r="14" spans="1:16" x14ac:dyDescent="0.25">
      <c r="A14" s="203" t="s">
        <v>288</v>
      </c>
      <c r="B14" s="202">
        <v>13</v>
      </c>
      <c r="C14" s="202" t="s">
        <v>289</v>
      </c>
      <c r="G14" s="13" t="str">
        <f t="shared" si="0"/>
        <v>Elève 13</v>
      </c>
      <c r="I14" s="4" t="str">
        <f t="shared" si="1"/>
        <v>Classe Test</v>
      </c>
      <c r="L14" s="4" t="str">
        <f t="shared" si="2"/>
        <v>Elève 13</v>
      </c>
      <c r="N14" s="4" t="str">
        <f t="array" ref="N14">IFERROR(IF(COUNTA(plage1)&lt;ROWS(N$2:N14),"",INDEX($L$1:$L$361,SMALL(IF(plage1&lt;&gt;"",ROW(plage1)),ROWS(N$2:N14)))),"")</f>
        <v>Elève 13</v>
      </c>
    </row>
    <row r="15" spans="1:16" x14ac:dyDescent="0.25">
      <c r="A15" s="203" t="s">
        <v>288</v>
      </c>
      <c r="B15" s="202">
        <v>14</v>
      </c>
      <c r="C15" s="202" t="s">
        <v>289</v>
      </c>
      <c r="G15" s="13" t="str">
        <f t="shared" si="0"/>
        <v>Elève 14</v>
      </c>
      <c r="I15" s="4" t="str">
        <f t="shared" si="1"/>
        <v>Classe Test</v>
      </c>
      <c r="L15" s="4" t="str">
        <f t="shared" si="2"/>
        <v>Elève 14</v>
      </c>
      <c r="N15" s="4" t="str">
        <f t="array" ref="N15">IFERROR(IF(COUNTA(plage1)&lt;ROWS(N$2:N15),"",INDEX($L$1:$L$361,SMALL(IF(plage1&lt;&gt;"",ROW(plage1)),ROWS(N$2:N15)))),"")</f>
        <v>Elève 14</v>
      </c>
    </row>
    <row r="16" spans="1:16" x14ac:dyDescent="0.25">
      <c r="A16" s="203" t="s">
        <v>288</v>
      </c>
      <c r="B16" s="202">
        <v>15</v>
      </c>
      <c r="C16" s="202" t="s">
        <v>289</v>
      </c>
      <c r="G16" s="13" t="str">
        <f t="shared" si="0"/>
        <v>Elève 15</v>
      </c>
      <c r="I16" s="4" t="str">
        <f t="shared" si="1"/>
        <v>Classe Test</v>
      </c>
      <c r="L16" s="4" t="str">
        <f t="shared" si="2"/>
        <v>Elève 15</v>
      </c>
      <c r="N16" s="4" t="str">
        <f t="array" ref="N16">IFERROR(IF(COUNTA(plage1)&lt;ROWS(N$2:N16),"",INDEX($L$1:$L$361,SMALL(IF(plage1&lt;&gt;"",ROW(plage1)),ROWS(N$2:N16)))),"")</f>
        <v>Elève 15</v>
      </c>
    </row>
    <row r="17" spans="1:14" x14ac:dyDescent="0.25">
      <c r="A17" s="203" t="s">
        <v>288</v>
      </c>
      <c r="B17" s="202">
        <v>16</v>
      </c>
      <c r="C17" s="202" t="s">
        <v>289</v>
      </c>
      <c r="G17" s="13" t="str">
        <f t="shared" si="0"/>
        <v>Elève 16</v>
      </c>
      <c r="I17" s="4" t="str">
        <f t="shared" si="1"/>
        <v>Classe Test</v>
      </c>
      <c r="L17" s="4" t="str">
        <f t="shared" si="2"/>
        <v>Elève 16</v>
      </c>
      <c r="N17" s="4" t="str">
        <f t="array" ref="N17">IFERROR(IF(COUNTA(plage1)&lt;ROWS(N$2:N17),"",INDEX($L$1:$L$361,SMALL(IF(plage1&lt;&gt;"",ROW(plage1)),ROWS(N$2:N17)))),"")</f>
        <v>Elève 16</v>
      </c>
    </row>
    <row r="18" spans="1:14" x14ac:dyDescent="0.25">
      <c r="A18" s="203" t="s">
        <v>288</v>
      </c>
      <c r="B18" s="202">
        <v>17</v>
      </c>
      <c r="C18" s="202" t="s">
        <v>289</v>
      </c>
      <c r="G18" s="13" t="str">
        <f t="shared" si="0"/>
        <v>Elève 17</v>
      </c>
      <c r="I18" s="4" t="str">
        <f t="shared" si="1"/>
        <v>Classe Test</v>
      </c>
      <c r="L18" s="4" t="str">
        <f t="shared" si="2"/>
        <v>Elève 17</v>
      </c>
      <c r="N18" s="4" t="str">
        <f t="array" ref="N18">IFERROR(IF(COUNTA(plage1)&lt;ROWS(N$2:N18),"",INDEX($L$1:$L$361,SMALL(IF(plage1&lt;&gt;"",ROW(plage1)),ROWS(N$2:N18)))),"")</f>
        <v>Elève 17</v>
      </c>
    </row>
    <row r="19" spans="1:14" x14ac:dyDescent="0.25">
      <c r="A19" s="203" t="s">
        <v>288</v>
      </c>
      <c r="B19" s="202">
        <v>18</v>
      </c>
      <c r="C19" s="202" t="s">
        <v>289</v>
      </c>
      <c r="G19" s="13" t="str">
        <f t="shared" si="0"/>
        <v>Elève 18</v>
      </c>
      <c r="I19" s="4" t="str">
        <f t="shared" si="1"/>
        <v>Classe Test</v>
      </c>
      <c r="L19" s="4" t="str">
        <f t="shared" si="2"/>
        <v>Elève 18</v>
      </c>
      <c r="N19" s="4" t="str">
        <f t="array" ref="N19">IFERROR(IF(COUNTA(plage1)&lt;ROWS(N$2:N19),"",INDEX($L$1:$L$361,SMALL(IF(plage1&lt;&gt;"",ROW(plage1)),ROWS(N$2:N19)))),"")</f>
        <v>Elève 18</v>
      </c>
    </row>
    <row r="20" spans="1:14" x14ac:dyDescent="0.25">
      <c r="A20" s="203" t="s">
        <v>288</v>
      </c>
      <c r="B20" s="202">
        <v>19</v>
      </c>
      <c r="C20" s="202" t="s">
        <v>289</v>
      </c>
      <c r="G20" s="13" t="str">
        <f t="shared" si="0"/>
        <v>Elève 19</v>
      </c>
      <c r="I20" s="4" t="str">
        <f t="shared" si="1"/>
        <v>Classe Test</v>
      </c>
      <c r="L20" s="4" t="str">
        <f t="shared" si="2"/>
        <v>Elève 19</v>
      </c>
      <c r="N20" s="4" t="str">
        <f t="array" ref="N20">IFERROR(IF(COUNTA(plage1)&lt;ROWS(N$2:N20),"",INDEX($L$1:$L$361,SMALL(IF(plage1&lt;&gt;"",ROW(plage1)),ROWS(N$2:N20)))),"")</f>
        <v>Elève 19</v>
      </c>
    </row>
    <row r="21" spans="1:14" x14ac:dyDescent="0.25">
      <c r="A21" s="203" t="s">
        <v>288</v>
      </c>
      <c r="B21" s="202">
        <v>20</v>
      </c>
      <c r="C21" s="202" t="s">
        <v>289</v>
      </c>
      <c r="G21" s="13" t="str">
        <f t="shared" si="0"/>
        <v>Elève 20</v>
      </c>
      <c r="I21" s="4" t="str">
        <f t="shared" si="1"/>
        <v>Classe Test</v>
      </c>
      <c r="L21" s="4" t="str">
        <f t="shared" si="2"/>
        <v>Elève 20</v>
      </c>
      <c r="N21" s="4" t="str">
        <f t="array" ref="N21">IFERROR(IF(COUNTA(plage1)&lt;ROWS(N$2:N21),"",INDEX($L$1:$L$361,SMALL(IF(plage1&lt;&gt;"",ROW(plage1)),ROWS(N$2:N21)))),"")</f>
        <v>Elève 20</v>
      </c>
    </row>
    <row r="22" spans="1:14" x14ac:dyDescent="0.25">
      <c r="A22" s="203" t="s">
        <v>288</v>
      </c>
      <c r="B22" s="202">
        <v>21</v>
      </c>
      <c r="C22" s="202" t="s">
        <v>289</v>
      </c>
      <c r="G22" s="13" t="str">
        <f t="shared" si="0"/>
        <v>Elève 21</v>
      </c>
      <c r="I22" s="4" t="str">
        <f t="shared" si="1"/>
        <v>Classe Test</v>
      </c>
      <c r="L22" s="4" t="str">
        <f t="shared" si="2"/>
        <v>Elève 21</v>
      </c>
      <c r="N22" s="4" t="str">
        <f t="array" ref="N22">IFERROR(IF(COUNTA(plage1)&lt;ROWS(N$2:N22),"",INDEX($L$1:$L$361,SMALL(IF(plage1&lt;&gt;"",ROW(plage1)),ROWS(N$2:N22)))),"")</f>
        <v>Elève 21</v>
      </c>
    </row>
    <row r="23" spans="1:14" x14ac:dyDescent="0.25">
      <c r="A23" s="203" t="s">
        <v>288</v>
      </c>
      <c r="B23" s="202">
        <v>22</v>
      </c>
      <c r="C23" s="202" t="s">
        <v>289</v>
      </c>
      <c r="G23" s="13" t="str">
        <f t="shared" si="0"/>
        <v>Elève 22</v>
      </c>
      <c r="I23" s="4" t="str">
        <f t="shared" si="1"/>
        <v>Classe Test</v>
      </c>
      <c r="L23" s="4" t="str">
        <f t="shared" si="2"/>
        <v>Elève 22</v>
      </c>
      <c r="N23" s="4" t="str">
        <f t="array" ref="N23">IFERROR(IF(COUNTA(plage1)&lt;ROWS(N$2:N23),"",INDEX($L$1:$L$361,SMALL(IF(plage1&lt;&gt;"",ROW(plage1)),ROWS(N$2:N23)))),"")</f>
        <v>Elève 22</v>
      </c>
    </row>
    <row r="24" spans="1:14" x14ac:dyDescent="0.25">
      <c r="A24" s="203" t="s">
        <v>288</v>
      </c>
      <c r="B24" s="202">
        <v>23</v>
      </c>
      <c r="C24" s="202" t="s">
        <v>289</v>
      </c>
      <c r="G24" s="13" t="str">
        <f t="shared" si="0"/>
        <v>Elève 23</v>
      </c>
      <c r="I24" s="4" t="str">
        <f t="shared" si="1"/>
        <v>Classe Test</v>
      </c>
      <c r="L24" s="4" t="str">
        <f t="shared" si="2"/>
        <v>Elève 23</v>
      </c>
      <c r="N24" s="4" t="str">
        <f t="array" ref="N24">IFERROR(IF(COUNTA(plage1)&lt;ROWS(N$2:N24),"",INDEX($L$1:$L$361,SMALL(IF(plage1&lt;&gt;"",ROW(plage1)),ROWS(N$2:N24)))),"")</f>
        <v>Elève 23</v>
      </c>
    </row>
    <row r="25" spans="1:14" x14ac:dyDescent="0.25">
      <c r="A25" s="203" t="s">
        <v>288</v>
      </c>
      <c r="B25" s="202">
        <v>24</v>
      </c>
      <c r="C25" s="202" t="s">
        <v>289</v>
      </c>
      <c r="G25" s="13" t="str">
        <f t="shared" si="0"/>
        <v>Elève 24</v>
      </c>
      <c r="I25" s="4" t="str">
        <f t="shared" si="1"/>
        <v>Classe Test</v>
      </c>
      <c r="L25" s="4" t="str">
        <f t="shared" si="2"/>
        <v>Elève 24</v>
      </c>
      <c r="N25" s="4" t="str">
        <f t="array" ref="N25">IFERROR(IF(COUNTA(plage1)&lt;ROWS(N$2:N25),"",INDEX($L$1:$L$361,SMALL(IF(plage1&lt;&gt;"",ROW(plage1)),ROWS(N$2:N25)))),"")</f>
        <v>Elève 24</v>
      </c>
    </row>
    <row r="26" spans="1:14" x14ac:dyDescent="0.25">
      <c r="A26" s="203" t="s">
        <v>288</v>
      </c>
      <c r="B26" s="202">
        <v>25</v>
      </c>
      <c r="C26" s="202" t="s">
        <v>289</v>
      </c>
      <c r="G26" s="13" t="str">
        <f t="shared" si="0"/>
        <v>Elève 25</v>
      </c>
      <c r="I26" s="4" t="str">
        <f t="shared" si="1"/>
        <v>Classe Test</v>
      </c>
      <c r="L26" s="4" t="str">
        <f t="shared" si="2"/>
        <v>Elève 25</v>
      </c>
      <c r="N26" s="4" t="str">
        <f t="array" ref="N26">IFERROR(IF(COUNTA(plage1)&lt;ROWS(N$2:N26),"",INDEX($L$1:$L$361,SMALL(IF(plage1&lt;&gt;"",ROW(plage1)),ROWS(N$2:N26)))),"")</f>
        <v>Elève 25</v>
      </c>
    </row>
    <row r="27" spans="1:14" x14ac:dyDescent="0.25">
      <c r="A27" s="203" t="s">
        <v>288</v>
      </c>
      <c r="B27" s="202">
        <v>26</v>
      </c>
      <c r="C27" s="202" t="s">
        <v>289</v>
      </c>
      <c r="G27" s="13" t="str">
        <f t="shared" si="0"/>
        <v>Elève 26</v>
      </c>
      <c r="I27" s="4" t="str">
        <f t="shared" si="1"/>
        <v>Classe Test</v>
      </c>
      <c r="L27" s="4" t="str">
        <f t="shared" si="2"/>
        <v>Elève 26</v>
      </c>
      <c r="N27" s="4" t="str">
        <f t="array" ref="N27">IFERROR(IF(COUNTA(plage1)&lt;ROWS(N$2:N27),"",INDEX($L$1:$L$361,SMALL(IF(plage1&lt;&gt;"",ROW(plage1)),ROWS(N$2:N27)))),"")</f>
        <v>Elève 26</v>
      </c>
    </row>
    <row r="28" spans="1:14" x14ac:dyDescent="0.25">
      <c r="A28" s="203" t="s">
        <v>288</v>
      </c>
      <c r="B28" s="202">
        <v>27</v>
      </c>
      <c r="C28" s="202" t="s">
        <v>289</v>
      </c>
      <c r="G28" s="13" t="str">
        <f t="shared" si="0"/>
        <v>Elève 27</v>
      </c>
      <c r="I28" s="4" t="str">
        <f t="shared" si="1"/>
        <v>Classe Test</v>
      </c>
      <c r="L28" s="4" t="str">
        <f t="shared" si="2"/>
        <v>Elève 27</v>
      </c>
      <c r="N28" s="4" t="str">
        <f t="array" ref="N28">IFERROR(IF(COUNTA(plage1)&lt;ROWS(N$2:N28),"",INDEX($L$1:$L$361,SMALL(IF(plage1&lt;&gt;"",ROW(plage1)),ROWS(N$2:N28)))),"")</f>
        <v>Elève 27</v>
      </c>
    </row>
    <row r="29" spans="1:14" x14ac:dyDescent="0.25">
      <c r="A29" s="203" t="s">
        <v>288</v>
      </c>
      <c r="B29" s="202">
        <v>28</v>
      </c>
      <c r="C29" s="202" t="s">
        <v>289</v>
      </c>
      <c r="G29" s="13" t="str">
        <f t="shared" si="0"/>
        <v>Elève 28</v>
      </c>
      <c r="I29" s="4" t="str">
        <f t="shared" si="1"/>
        <v>Classe Test</v>
      </c>
      <c r="L29" s="4" t="str">
        <f t="shared" si="2"/>
        <v>Elève 28</v>
      </c>
      <c r="N29" s="4" t="str">
        <f t="array" ref="N29">IFERROR(IF(COUNTA(plage1)&lt;ROWS(N$2:N29),"",INDEX($L$1:$L$361,SMALL(IF(plage1&lt;&gt;"",ROW(plage1)),ROWS(N$2:N29)))),"")</f>
        <v>Elève 28</v>
      </c>
    </row>
    <row r="30" spans="1:14" x14ac:dyDescent="0.25">
      <c r="A30" s="203" t="s">
        <v>288</v>
      </c>
      <c r="B30" s="202">
        <v>29</v>
      </c>
      <c r="C30" s="202" t="s">
        <v>289</v>
      </c>
      <c r="G30" s="13" t="str">
        <f t="shared" si="0"/>
        <v>Elève 29</v>
      </c>
      <c r="I30" s="4" t="str">
        <f t="shared" si="1"/>
        <v>Classe Test</v>
      </c>
      <c r="L30" s="4" t="str">
        <f t="shared" si="2"/>
        <v>Elève 29</v>
      </c>
      <c r="N30" s="4" t="str">
        <f t="array" ref="N30">IFERROR(IF(COUNTA(plage1)&lt;ROWS(N$2:N30),"",INDEX($L$1:$L$361,SMALL(IF(plage1&lt;&gt;"",ROW(plage1)),ROWS(N$2:N30)))),"")</f>
        <v>Elève 29</v>
      </c>
    </row>
    <row r="31" spans="1:14" x14ac:dyDescent="0.25">
      <c r="A31" s="203" t="s">
        <v>288</v>
      </c>
      <c r="B31" s="202">
        <v>30</v>
      </c>
      <c r="C31" s="202" t="s">
        <v>289</v>
      </c>
      <c r="G31" s="13" t="str">
        <f t="shared" si="0"/>
        <v>Elève 30</v>
      </c>
      <c r="I31" s="4" t="str">
        <f t="shared" si="1"/>
        <v>Classe Test</v>
      </c>
      <c r="L31" s="4" t="str">
        <f t="shared" si="2"/>
        <v>Elève 30</v>
      </c>
      <c r="N31" s="4" t="str">
        <f t="array" ref="N31">IFERROR(IF(COUNTA(plage1)&lt;ROWS(N$2:N31),"",INDEX($L$1:$L$361,SMALL(IF(plage1&lt;&gt;"",ROW(plage1)),ROWS(N$2:N31)))),"")</f>
        <v>Elève 30</v>
      </c>
    </row>
    <row r="32" spans="1:14" x14ac:dyDescent="0.25">
      <c r="G32" s="13" t="str">
        <f t="shared" si="0"/>
        <v xml:space="preserve"> </v>
      </c>
      <c r="I32" s="4" t="str">
        <f t="shared" si="1"/>
        <v/>
      </c>
      <c r="L32" s="4" t="str">
        <f t="shared" si="2"/>
        <v/>
      </c>
      <c r="N32" s="4" t="str">
        <f t="array" ref="N32">IFERROR(IF(COUNTA(plage1)&lt;ROWS(N$2:N32),"",INDEX($L$1:$L$361,SMALL(IF(plage1&lt;&gt;"",ROW(plage1)),ROWS(N$2:N32)))),"")</f>
        <v/>
      </c>
    </row>
    <row r="33" spans="7:14" x14ac:dyDescent="0.25">
      <c r="G33" s="13" t="str">
        <f t="shared" si="0"/>
        <v xml:space="preserve"> </v>
      </c>
      <c r="I33" s="4" t="str">
        <f t="shared" si="1"/>
        <v/>
      </c>
      <c r="L33" s="4" t="str">
        <f t="shared" si="2"/>
        <v/>
      </c>
      <c r="N33" s="4" t="str">
        <f t="array" ref="N33">IFERROR(IF(COUNTA(plage1)&lt;ROWS(N$2:N33),"",INDEX($L$1:$L$361,SMALL(IF(plage1&lt;&gt;"",ROW(plage1)),ROWS(N$2:N33)))),"")</f>
        <v/>
      </c>
    </row>
    <row r="34" spans="7:14" x14ac:dyDescent="0.25">
      <c r="G34" s="13" t="str">
        <f t="shared" si="0"/>
        <v xml:space="preserve"> </v>
      </c>
      <c r="I34" s="4" t="str">
        <f t="shared" si="1"/>
        <v/>
      </c>
      <c r="L34" s="4" t="str">
        <f t="shared" si="2"/>
        <v/>
      </c>
      <c r="N34" s="4" t="str">
        <f t="array" ref="N34">IFERROR(IF(COUNTA(plage1)&lt;ROWS(N$2:N34),"",INDEX($L$1:$L$361,SMALL(IF(plage1&lt;&gt;"",ROW(plage1)),ROWS(N$2:N34)))),"")</f>
        <v/>
      </c>
    </row>
    <row r="35" spans="7:14" x14ac:dyDescent="0.25">
      <c r="G35" s="13" t="str">
        <f t="shared" si="0"/>
        <v xml:space="preserve"> </v>
      </c>
      <c r="I35" s="4" t="str">
        <f t="shared" si="1"/>
        <v/>
      </c>
      <c r="L35" s="4" t="str">
        <f t="shared" si="2"/>
        <v/>
      </c>
      <c r="N35" s="4" t="str">
        <f t="array" ref="N35">IFERROR(IF(COUNTA(plage1)&lt;ROWS(N$2:N35),"",INDEX($L$1:$L$361,SMALL(IF(plage1&lt;&gt;"",ROW(plage1)),ROWS(N$2:N35)))),"")</f>
        <v/>
      </c>
    </row>
    <row r="36" spans="7:14" x14ac:dyDescent="0.25">
      <c r="G36" s="13" t="str">
        <f t="shared" si="0"/>
        <v xml:space="preserve"> </v>
      </c>
      <c r="I36" s="4" t="str">
        <f t="shared" si="1"/>
        <v/>
      </c>
      <c r="L36" s="4" t="str">
        <f t="shared" si="2"/>
        <v/>
      </c>
      <c r="N36" s="4" t="str">
        <f t="array" ref="N36">IFERROR(IF(COUNTA(plage1)&lt;ROWS(N$2:N36),"",INDEX($L$1:$L$361,SMALL(IF(plage1&lt;&gt;"",ROW(plage1)),ROWS(N$2:N36)))),"")</f>
        <v/>
      </c>
    </row>
    <row r="37" spans="7:14" x14ac:dyDescent="0.25">
      <c r="G37" s="13" t="str">
        <f t="shared" si="0"/>
        <v xml:space="preserve"> </v>
      </c>
      <c r="I37" s="4" t="str">
        <f t="shared" si="1"/>
        <v/>
      </c>
      <c r="L37" s="4" t="str">
        <f t="shared" si="2"/>
        <v/>
      </c>
      <c r="N37" s="4" t="str">
        <f t="array" ref="N37">IFERROR(IF(COUNTA(plage1)&lt;ROWS(N$2:N37),"",INDEX($L$1:$L$361,SMALL(IF(plage1&lt;&gt;"",ROW(plage1)),ROWS(N$2:N37)))),"")</f>
        <v/>
      </c>
    </row>
    <row r="38" spans="7:14" x14ac:dyDescent="0.25">
      <c r="G38" s="13" t="str">
        <f t="shared" si="0"/>
        <v xml:space="preserve"> </v>
      </c>
      <c r="I38" s="4" t="str">
        <f t="shared" si="1"/>
        <v/>
      </c>
      <c r="L38" s="4" t="str">
        <f t="shared" si="2"/>
        <v/>
      </c>
      <c r="N38" s="4" t="str">
        <f t="array" ref="N38">IFERROR(IF(COUNTA(plage1)&lt;ROWS(N$2:N38),"",INDEX($L$1:$L$361,SMALL(IF(plage1&lt;&gt;"",ROW(plage1)),ROWS(N$2:N38)))),"")</f>
        <v/>
      </c>
    </row>
    <row r="39" spans="7:14" x14ac:dyDescent="0.25">
      <c r="G39" s="13" t="str">
        <f t="shared" si="0"/>
        <v xml:space="preserve"> </v>
      </c>
      <c r="I39" s="4" t="str">
        <f t="shared" si="1"/>
        <v/>
      </c>
      <c r="L39" s="4" t="str">
        <f t="shared" si="2"/>
        <v/>
      </c>
      <c r="N39" s="4" t="str">
        <f t="array" ref="N39">IFERROR(IF(COUNTA(plage1)&lt;ROWS(N$2:N39),"",INDEX($L$1:$L$361,SMALL(IF(plage1&lt;&gt;"",ROW(plage1)),ROWS(N$2:N39)))),"")</f>
        <v/>
      </c>
    </row>
    <row r="40" spans="7:14" x14ac:dyDescent="0.25">
      <c r="G40" s="13" t="str">
        <f t="shared" si="0"/>
        <v xml:space="preserve"> </v>
      </c>
      <c r="I40" s="4" t="str">
        <f t="shared" si="1"/>
        <v/>
      </c>
      <c r="L40" s="4" t="str">
        <f t="shared" si="2"/>
        <v/>
      </c>
    </row>
    <row r="41" spans="7:14" x14ac:dyDescent="0.25">
      <c r="G41" s="13" t="str">
        <f t="shared" si="0"/>
        <v xml:space="preserve"> </v>
      </c>
      <c r="I41" s="4" t="str">
        <f t="shared" si="1"/>
        <v/>
      </c>
      <c r="L41" s="4" t="str">
        <f t="shared" si="2"/>
        <v/>
      </c>
    </row>
    <row r="42" spans="7:14" x14ac:dyDescent="0.25">
      <c r="G42" s="13" t="str">
        <f t="shared" si="0"/>
        <v xml:space="preserve"> </v>
      </c>
      <c r="I42" s="4" t="str">
        <f t="shared" si="1"/>
        <v/>
      </c>
      <c r="L42" s="4" t="str">
        <f t="shared" si="2"/>
        <v/>
      </c>
    </row>
    <row r="43" spans="7:14" x14ac:dyDescent="0.25">
      <c r="G43" s="13" t="str">
        <f t="shared" si="0"/>
        <v xml:space="preserve"> </v>
      </c>
      <c r="I43" s="4" t="str">
        <f t="shared" si="1"/>
        <v/>
      </c>
      <c r="L43" s="4" t="str">
        <f t="shared" si="2"/>
        <v/>
      </c>
    </row>
    <row r="44" spans="7:14" x14ac:dyDescent="0.25">
      <c r="G44" s="13" t="str">
        <f t="shared" si="0"/>
        <v xml:space="preserve"> </v>
      </c>
      <c r="I44" s="4" t="str">
        <f t="shared" si="1"/>
        <v/>
      </c>
      <c r="L44" s="4" t="str">
        <f t="shared" si="2"/>
        <v/>
      </c>
    </row>
    <row r="45" spans="7:14" x14ac:dyDescent="0.25">
      <c r="G45" s="13" t="str">
        <f t="shared" si="0"/>
        <v xml:space="preserve"> </v>
      </c>
      <c r="I45" s="4" t="str">
        <f t="shared" si="1"/>
        <v/>
      </c>
      <c r="L45" s="4" t="str">
        <f t="shared" si="2"/>
        <v/>
      </c>
    </row>
    <row r="46" spans="7:14" x14ac:dyDescent="0.25">
      <c r="G46" s="13" t="str">
        <f t="shared" si="0"/>
        <v xml:space="preserve"> </v>
      </c>
      <c r="I46" s="4" t="str">
        <f t="shared" si="1"/>
        <v/>
      </c>
      <c r="L46" s="4" t="str">
        <f t="shared" si="2"/>
        <v/>
      </c>
    </row>
    <row r="47" spans="7:14" x14ac:dyDescent="0.25">
      <c r="G47" s="13" t="str">
        <f t="shared" si="0"/>
        <v xml:space="preserve"> </v>
      </c>
      <c r="I47" s="4" t="str">
        <f t="shared" si="1"/>
        <v/>
      </c>
      <c r="L47" s="4" t="str">
        <f t="shared" si="2"/>
        <v/>
      </c>
    </row>
    <row r="48" spans="7:14" x14ac:dyDescent="0.25">
      <c r="G48" s="13" t="str">
        <f t="shared" si="0"/>
        <v xml:space="preserve"> </v>
      </c>
      <c r="I48" s="4" t="str">
        <f t="shared" si="1"/>
        <v/>
      </c>
      <c r="L48" s="4" t="str">
        <f t="shared" si="2"/>
        <v/>
      </c>
    </row>
    <row r="49" spans="7:12" x14ac:dyDescent="0.25">
      <c r="G49" s="13" t="str">
        <f t="shared" si="0"/>
        <v xml:space="preserve"> </v>
      </c>
      <c r="I49" s="4" t="str">
        <f t="shared" si="1"/>
        <v/>
      </c>
      <c r="L49" s="4" t="str">
        <f t="shared" si="2"/>
        <v/>
      </c>
    </row>
    <row r="50" spans="7:12" x14ac:dyDescent="0.25">
      <c r="G50" s="13" t="str">
        <f t="shared" si="0"/>
        <v xml:space="preserve"> </v>
      </c>
      <c r="I50" s="4" t="str">
        <f t="shared" si="1"/>
        <v/>
      </c>
      <c r="L50" s="4" t="str">
        <f t="shared" si="2"/>
        <v/>
      </c>
    </row>
    <row r="51" spans="7:12" x14ac:dyDescent="0.25">
      <c r="G51" s="13" t="str">
        <f t="shared" si="0"/>
        <v xml:space="preserve"> </v>
      </c>
      <c r="I51" s="4" t="str">
        <f t="shared" si="1"/>
        <v/>
      </c>
      <c r="L51" s="4" t="str">
        <f t="shared" si="2"/>
        <v/>
      </c>
    </row>
    <row r="52" spans="7:12" x14ac:dyDescent="0.25">
      <c r="G52" s="13" t="str">
        <f t="shared" si="0"/>
        <v xml:space="preserve"> </v>
      </c>
      <c r="I52" s="4" t="str">
        <f t="shared" si="1"/>
        <v/>
      </c>
      <c r="L52" s="4" t="str">
        <f t="shared" si="2"/>
        <v/>
      </c>
    </row>
    <row r="53" spans="7:12" x14ac:dyDescent="0.25">
      <c r="G53" s="13" t="str">
        <f t="shared" si="0"/>
        <v xml:space="preserve"> </v>
      </c>
      <c r="I53" s="4" t="str">
        <f t="shared" si="1"/>
        <v/>
      </c>
      <c r="L53" s="4" t="str">
        <f t="shared" si="2"/>
        <v/>
      </c>
    </row>
    <row r="54" spans="7:12" x14ac:dyDescent="0.25">
      <c r="G54" s="13" t="str">
        <f t="shared" si="0"/>
        <v xml:space="preserve"> </v>
      </c>
      <c r="I54" s="4" t="str">
        <f t="shared" si="1"/>
        <v/>
      </c>
      <c r="L54" s="4" t="str">
        <f t="shared" si="2"/>
        <v/>
      </c>
    </row>
    <row r="55" spans="7:12" x14ac:dyDescent="0.25">
      <c r="G55" s="13" t="str">
        <f t="shared" si="0"/>
        <v xml:space="preserve"> </v>
      </c>
      <c r="I55" s="4" t="str">
        <f t="shared" si="1"/>
        <v/>
      </c>
      <c r="L55" s="4" t="str">
        <f t="shared" si="2"/>
        <v/>
      </c>
    </row>
    <row r="56" spans="7:12" x14ac:dyDescent="0.25">
      <c r="G56" s="13" t="str">
        <f t="shared" si="0"/>
        <v xml:space="preserve"> </v>
      </c>
      <c r="I56" s="4" t="str">
        <f t="shared" si="1"/>
        <v/>
      </c>
      <c r="L56" s="4" t="str">
        <f t="shared" si="2"/>
        <v/>
      </c>
    </row>
    <row r="57" spans="7:12" x14ac:dyDescent="0.25">
      <c r="G57" s="13" t="str">
        <f t="shared" si="0"/>
        <v xml:space="preserve"> </v>
      </c>
      <c r="I57" s="4" t="str">
        <f t="shared" si="1"/>
        <v/>
      </c>
      <c r="L57" s="4" t="str">
        <f t="shared" si="2"/>
        <v/>
      </c>
    </row>
    <row r="58" spans="7:12" x14ac:dyDescent="0.25">
      <c r="G58" s="13" t="str">
        <f t="shared" si="0"/>
        <v xml:space="preserve"> </v>
      </c>
      <c r="I58" s="4" t="str">
        <f t="shared" si="1"/>
        <v/>
      </c>
      <c r="L58" s="4" t="str">
        <f t="shared" si="2"/>
        <v/>
      </c>
    </row>
    <row r="59" spans="7:12" x14ac:dyDescent="0.25">
      <c r="G59" s="13" t="str">
        <f t="shared" si="0"/>
        <v xml:space="preserve"> </v>
      </c>
      <c r="I59" s="4" t="str">
        <f t="shared" si="1"/>
        <v/>
      </c>
      <c r="L59" s="4" t="str">
        <f t="shared" si="2"/>
        <v/>
      </c>
    </row>
    <row r="60" spans="7:12" x14ac:dyDescent="0.25">
      <c r="G60" s="13" t="str">
        <f t="shared" si="0"/>
        <v xml:space="preserve"> </v>
      </c>
      <c r="I60" s="4" t="str">
        <f t="shared" si="1"/>
        <v/>
      </c>
      <c r="L60" s="4" t="str">
        <f t="shared" si="2"/>
        <v/>
      </c>
    </row>
    <row r="61" spans="7:12" x14ac:dyDescent="0.25">
      <c r="G61" s="13" t="str">
        <f t="shared" si="0"/>
        <v xml:space="preserve"> </v>
      </c>
      <c r="I61" s="4" t="str">
        <f t="shared" si="1"/>
        <v/>
      </c>
      <c r="L61" s="4" t="str">
        <f t="shared" si="2"/>
        <v/>
      </c>
    </row>
    <row r="62" spans="7:12" x14ac:dyDescent="0.25">
      <c r="G62" s="13" t="str">
        <f t="shared" si="0"/>
        <v xml:space="preserve"> </v>
      </c>
      <c r="I62" s="4" t="str">
        <f t="shared" si="1"/>
        <v/>
      </c>
      <c r="L62" s="4" t="str">
        <f t="shared" si="2"/>
        <v/>
      </c>
    </row>
    <row r="63" spans="7:12" x14ac:dyDescent="0.25">
      <c r="G63" s="13" t="str">
        <f t="shared" si="0"/>
        <v xml:space="preserve"> </v>
      </c>
      <c r="I63" s="4" t="str">
        <f t="shared" si="1"/>
        <v/>
      </c>
      <c r="L63" s="4" t="str">
        <f t="shared" si="2"/>
        <v/>
      </c>
    </row>
    <row r="64" spans="7:12" x14ac:dyDescent="0.25">
      <c r="G64" s="13" t="str">
        <f t="shared" si="0"/>
        <v xml:space="preserve"> </v>
      </c>
      <c r="I64" s="4" t="str">
        <f t="shared" si="1"/>
        <v/>
      </c>
      <c r="L64" s="4" t="str">
        <f t="shared" si="2"/>
        <v/>
      </c>
    </row>
    <row r="65" spans="7:12" x14ac:dyDescent="0.25">
      <c r="G65" s="13" t="str">
        <f t="shared" si="0"/>
        <v xml:space="preserve"> </v>
      </c>
      <c r="I65" s="4" t="str">
        <f t="shared" si="1"/>
        <v/>
      </c>
      <c r="L65" s="4" t="str">
        <f t="shared" si="2"/>
        <v/>
      </c>
    </row>
    <row r="66" spans="7:12" x14ac:dyDescent="0.25">
      <c r="G66" s="13" t="str">
        <f t="shared" si="0"/>
        <v xml:space="preserve"> </v>
      </c>
      <c r="I66" s="4" t="str">
        <f t="shared" si="1"/>
        <v/>
      </c>
      <c r="L66" s="4" t="str">
        <f t="shared" si="2"/>
        <v/>
      </c>
    </row>
    <row r="67" spans="7:12" x14ac:dyDescent="0.25">
      <c r="G67" s="13" t="str">
        <f t="shared" ref="G67:G130" si="3">A67&amp;" "&amp;B67</f>
        <v xml:space="preserve"> </v>
      </c>
      <c r="I67" s="4" t="str">
        <f t="shared" ref="I67:I130" si="4">IF(C67="","",C67)</f>
        <v/>
      </c>
      <c r="L67" s="4" t="str">
        <f t="shared" ref="L67:L130" si="5">IF(C67=$L$1,G67,"")</f>
        <v/>
      </c>
    </row>
    <row r="68" spans="7:12" x14ac:dyDescent="0.25">
      <c r="G68" s="13" t="str">
        <f t="shared" si="3"/>
        <v xml:space="preserve"> </v>
      </c>
      <c r="I68" s="4" t="str">
        <f t="shared" si="4"/>
        <v/>
      </c>
      <c r="L68" s="4" t="str">
        <f t="shared" si="5"/>
        <v/>
      </c>
    </row>
    <row r="69" spans="7:12" x14ac:dyDescent="0.25">
      <c r="G69" s="13" t="str">
        <f t="shared" si="3"/>
        <v xml:space="preserve"> </v>
      </c>
      <c r="I69" s="4" t="str">
        <f t="shared" si="4"/>
        <v/>
      </c>
      <c r="L69" s="4" t="str">
        <f t="shared" si="5"/>
        <v/>
      </c>
    </row>
    <row r="70" spans="7:12" x14ac:dyDescent="0.25">
      <c r="G70" s="13" t="str">
        <f t="shared" si="3"/>
        <v xml:space="preserve"> </v>
      </c>
      <c r="I70" s="4" t="str">
        <f t="shared" si="4"/>
        <v/>
      </c>
      <c r="L70" s="4" t="str">
        <f t="shared" si="5"/>
        <v/>
      </c>
    </row>
    <row r="71" spans="7:12" x14ac:dyDescent="0.25">
      <c r="G71" s="13" t="str">
        <f t="shared" si="3"/>
        <v xml:space="preserve"> </v>
      </c>
      <c r="I71" s="4" t="str">
        <f t="shared" si="4"/>
        <v/>
      </c>
      <c r="L71" s="4" t="str">
        <f t="shared" si="5"/>
        <v/>
      </c>
    </row>
    <row r="72" spans="7:12" x14ac:dyDescent="0.25">
      <c r="G72" s="13" t="str">
        <f t="shared" si="3"/>
        <v xml:space="preserve"> </v>
      </c>
      <c r="I72" s="4" t="str">
        <f t="shared" si="4"/>
        <v/>
      </c>
      <c r="L72" s="4" t="str">
        <f t="shared" si="5"/>
        <v/>
      </c>
    </row>
    <row r="73" spans="7:12" x14ac:dyDescent="0.25">
      <c r="G73" s="13" t="str">
        <f t="shared" si="3"/>
        <v xml:space="preserve"> </v>
      </c>
      <c r="I73" s="4" t="str">
        <f t="shared" si="4"/>
        <v/>
      </c>
      <c r="L73" s="4" t="str">
        <f t="shared" si="5"/>
        <v/>
      </c>
    </row>
    <row r="74" spans="7:12" x14ac:dyDescent="0.25">
      <c r="G74" s="13" t="str">
        <f t="shared" si="3"/>
        <v xml:space="preserve"> </v>
      </c>
      <c r="I74" s="4" t="str">
        <f t="shared" si="4"/>
        <v/>
      </c>
      <c r="L74" s="4" t="str">
        <f t="shared" si="5"/>
        <v/>
      </c>
    </row>
    <row r="75" spans="7:12" x14ac:dyDescent="0.25">
      <c r="G75" s="13" t="str">
        <f t="shared" si="3"/>
        <v xml:space="preserve"> </v>
      </c>
      <c r="I75" s="4" t="str">
        <f t="shared" si="4"/>
        <v/>
      </c>
      <c r="L75" s="4" t="str">
        <f t="shared" si="5"/>
        <v/>
      </c>
    </row>
    <row r="76" spans="7:12" x14ac:dyDescent="0.25">
      <c r="G76" s="13" t="str">
        <f t="shared" si="3"/>
        <v xml:space="preserve"> </v>
      </c>
      <c r="I76" s="4" t="str">
        <f t="shared" si="4"/>
        <v/>
      </c>
      <c r="L76" s="4" t="str">
        <f t="shared" si="5"/>
        <v/>
      </c>
    </row>
    <row r="77" spans="7:12" x14ac:dyDescent="0.25">
      <c r="G77" s="13" t="str">
        <f t="shared" si="3"/>
        <v xml:space="preserve"> </v>
      </c>
      <c r="I77" s="4" t="str">
        <f t="shared" si="4"/>
        <v/>
      </c>
      <c r="L77" s="4" t="str">
        <f t="shared" si="5"/>
        <v/>
      </c>
    </row>
    <row r="78" spans="7:12" x14ac:dyDescent="0.25">
      <c r="G78" s="13" t="str">
        <f t="shared" si="3"/>
        <v xml:space="preserve"> </v>
      </c>
      <c r="I78" s="4" t="str">
        <f t="shared" si="4"/>
        <v/>
      </c>
      <c r="L78" s="4" t="str">
        <f t="shared" si="5"/>
        <v/>
      </c>
    </row>
    <row r="79" spans="7:12" x14ac:dyDescent="0.25">
      <c r="G79" s="13" t="str">
        <f t="shared" si="3"/>
        <v xml:space="preserve"> </v>
      </c>
      <c r="I79" s="4" t="str">
        <f t="shared" si="4"/>
        <v/>
      </c>
      <c r="L79" s="4" t="str">
        <f t="shared" si="5"/>
        <v/>
      </c>
    </row>
    <row r="80" spans="7:12" x14ac:dyDescent="0.25">
      <c r="G80" s="13" t="str">
        <f t="shared" si="3"/>
        <v xml:space="preserve"> </v>
      </c>
      <c r="I80" s="4" t="str">
        <f t="shared" si="4"/>
        <v/>
      </c>
      <c r="L80" s="4" t="str">
        <f t="shared" si="5"/>
        <v/>
      </c>
    </row>
    <row r="81" spans="7:12" x14ac:dyDescent="0.25">
      <c r="G81" s="13" t="str">
        <f t="shared" si="3"/>
        <v xml:space="preserve"> </v>
      </c>
      <c r="I81" s="4" t="str">
        <f t="shared" si="4"/>
        <v/>
      </c>
      <c r="L81" s="4" t="str">
        <f t="shared" si="5"/>
        <v/>
      </c>
    </row>
    <row r="82" spans="7:12" x14ac:dyDescent="0.25">
      <c r="G82" s="13" t="str">
        <f t="shared" si="3"/>
        <v xml:space="preserve"> </v>
      </c>
      <c r="I82" s="4" t="str">
        <f t="shared" si="4"/>
        <v/>
      </c>
      <c r="L82" s="4" t="str">
        <f t="shared" si="5"/>
        <v/>
      </c>
    </row>
    <row r="83" spans="7:12" x14ac:dyDescent="0.25">
      <c r="G83" s="13" t="str">
        <f t="shared" si="3"/>
        <v xml:space="preserve"> </v>
      </c>
      <c r="I83" s="4" t="str">
        <f t="shared" si="4"/>
        <v/>
      </c>
      <c r="L83" s="4" t="str">
        <f t="shared" si="5"/>
        <v/>
      </c>
    </row>
    <row r="84" spans="7:12" x14ac:dyDescent="0.25">
      <c r="G84" s="13" t="str">
        <f t="shared" si="3"/>
        <v xml:space="preserve"> </v>
      </c>
      <c r="I84" s="4" t="str">
        <f t="shared" si="4"/>
        <v/>
      </c>
      <c r="L84" s="4" t="str">
        <f t="shared" si="5"/>
        <v/>
      </c>
    </row>
    <row r="85" spans="7:12" x14ac:dyDescent="0.25">
      <c r="G85" s="13" t="str">
        <f t="shared" si="3"/>
        <v xml:space="preserve"> </v>
      </c>
      <c r="I85" s="4" t="str">
        <f t="shared" si="4"/>
        <v/>
      </c>
      <c r="L85" s="4" t="str">
        <f t="shared" si="5"/>
        <v/>
      </c>
    </row>
    <row r="86" spans="7:12" x14ac:dyDescent="0.25">
      <c r="G86" s="13" t="str">
        <f t="shared" si="3"/>
        <v xml:space="preserve"> </v>
      </c>
      <c r="I86" s="4" t="str">
        <f t="shared" si="4"/>
        <v/>
      </c>
      <c r="L86" s="4" t="str">
        <f t="shared" si="5"/>
        <v/>
      </c>
    </row>
    <row r="87" spans="7:12" x14ac:dyDescent="0.25">
      <c r="G87" s="13" t="str">
        <f t="shared" si="3"/>
        <v xml:space="preserve"> </v>
      </c>
      <c r="I87" s="4" t="str">
        <f t="shared" si="4"/>
        <v/>
      </c>
      <c r="L87" s="4" t="str">
        <f t="shared" si="5"/>
        <v/>
      </c>
    </row>
    <row r="88" spans="7:12" x14ac:dyDescent="0.25">
      <c r="G88" s="13" t="str">
        <f t="shared" si="3"/>
        <v xml:space="preserve"> </v>
      </c>
      <c r="I88" s="4" t="str">
        <f t="shared" si="4"/>
        <v/>
      </c>
      <c r="L88" s="4" t="str">
        <f t="shared" si="5"/>
        <v/>
      </c>
    </row>
    <row r="89" spans="7:12" x14ac:dyDescent="0.25">
      <c r="G89" s="13" t="str">
        <f t="shared" si="3"/>
        <v xml:space="preserve"> </v>
      </c>
      <c r="I89" s="4" t="str">
        <f t="shared" si="4"/>
        <v/>
      </c>
      <c r="L89" s="4" t="str">
        <f t="shared" si="5"/>
        <v/>
      </c>
    </row>
    <row r="90" spans="7:12" x14ac:dyDescent="0.25">
      <c r="G90" s="13" t="str">
        <f t="shared" si="3"/>
        <v xml:space="preserve"> </v>
      </c>
      <c r="I90" s="4" t="str">
        <f t="shared" si="4"/>
        <v/>
      </c>
      <c r="L90" s="4" t="str">
        <f t="shared" si="5"/>
        <v/>
      </c>
    </row>
    <row r="91" spans="7:12" x14ac:dyDescent="0.25">
      <c r="G91" s="13" t="str">
        <f t="shared" si="3"/>
        <v xml:space="preserve"> </v>
      </c>
      <c r="I91" s="4" t="str">
        <f t="shared" si="4"/>
        <v/>
      </c>
      <c r="L91" s="4" t="str">
        <f t="shared" si="5"/>
        <v/>
      </c>
    </row>
    <row r="92" spans="7:12" x14ac:dyDescent="0.25">
      <c r="G92" s="13" t="str">
        <f t="shared" si="3"/>
        <v xml:space="preserve"> </v>
      </c>
      <c r="I92" s="4" t="str">
        <f t="shared" si="4"/>
        <v/>
      </c>
      <c r="L92" s="4" t="str">
        <f t="shared" si="5"/>
        <v/>
      </c>
    </row>
    <row r="93" spans="7:12" x14ac:dyDescent="0.25">
      <c r="G93" s="13" t="str">
        <f t="shared" si="3"/>
        <v xml:space="preserve"> </v>
      </c>
      <c r="I93" s="4" t="str">
        <f t="shared" si="4"/>
        <v/>
      </c>
      <c r="L93" s="4" t="str">
        <f t="shared" si="5"/>
        <v/>
      </c>
    </row>
    <row r="94" spans="7:12" x14ac:dyDescent="0.25">
      <c r="G94" s="13" t="str">
        <f t="shared" si="3"/>
        <v xml:space="preserve"> </v>
      </c>
      <c r="I94" s="4" t="str">
        <f t="shared" si="4"/>
        <v/>
      </c>
      <c r="L94" s="4" t="str">
        <f t="shared" si="5"/>
        <v/>
      </c>
    </row>
    <row r="95" spans="7:12" x14ac:dyDescent="0.25">
      <c r="G95" s="13" t="str">
        <f t="shared" si="3"/>
        <v xml:space="preserve"> </v>
      </c>
      <c r="I95" s="4" t="str">
        <f t="shared" si="4"/>
        <v/>
      </c>
      <c r="L95" s="4" t="str">
        <f t="shared" si="5"/>
        <v/>
      </c>
    </row>
    <row r="96" spans="7:12" x14ac:dyDescent="0.25">
      <c r="G96" s="13" t="str">
        <f t="shared" si="3"/>
        <v xml:space="preserve"> </v>
      </c>
      <c r="I96" s="4" t="str">
        <f t="shared" si="4"/>
        <v/>
      </c>
      <c r="L96" s="4" t="str">
        <f t="shared" si="5"/>
        <v/>
      </c>
    </row>
    <row r="97" spans="7:12" x14ac:dyDescent="0.25">
      <c r="G97" s="13" t="str">
        <f t="shared" si="3"/>
        <v xml:space="preserve"> </v>
      </c>
      <c r="I97" s="4" t="str">
        <f t="shared" si="4"/>
        <v/>
      </c>
      <c r="L97" s="4" t="str">
        <f t="shared" si="5"/>
        <v/>
      </c>
    </row>
    <row r="98" spans="7:12" x14ac:dyDescent="0.25">
      <c r="G98" s="13" t="str">
        <f t="shared" si="3"/>
        <v xml:space="preserve"> </v>
      </c>
      <c r="I98" s="4" t="str">
        <f t="shared" si="4"/>
        <v/>
      </c>
      <c r="L98" s="4" t="str">
        <f t="shared" si="5"/>
        <v/>
      </c>
    </row>
    <row r="99" spans="7:12" x14ac:dyDescent="0.25">
      <c r="G99" s="13" t="str">
        <f t="shared" si="3"/>
        <v xml:space="preserve"> </v>
      </c>
      <c r="I99" s="4" t="str">
        <f t="shared" si="4"/>
        <v/>
      </c>
      <c r="L99" s="4" t="str">
        <f t="shared" si="5"/>
        <v/>
      </c>
    </row>
    <row r="100" spans="7:12" x14ac:dyDescent="0.25">
      <c r="G100" s="13" t="str">
        <f t="shared" si="3"/>
        <v xml:space="preserve"> </v>
      </c>
      <c r="I100" s="4" t="str">
        <f t="shared" si="4"/>
        <v/>
      </c>
      <c r="L100" s="4" t="str">
        <f t="shared" si="5"/>
        <v/>
      </c>
    </row>
    <row r="101" spans="7:12" x14ac:dyDescent="0.25">
      <c r="G101" s="13" t="str">
        <f t="shared" si="3"/>
        <v xml:space="preserve"> </v>
      </c>
      <c r="I101" s="4" t="str">
        <f t="shared" si="4"/>
        <v/>
      </c>
      <c r="L101" s="4" t="str">
        <f t="shared" si="5"/>
        <v/>
      </c>
    </row>
    <row r="102" spans="7:12" x14ac:dyDescent="0.25">
      <c r="G102" s="13" t="str">
        <f t="shared" si="3"/>
        <v xml:space="preserve"> </v>
      </c>
      <c r="I102" s="4" t="str">
        <f t="shared" si="4"/>
        <v/>
      </c>
      <c r="L102" s="4" t="str">
        <f t="shared" si="5"/>
        <v/>
      </c>
    </row>
    <row r="103" spans="7:12" x14ac:dyDescent="0.25">
      <c r="G103" s="13" t="str">
        <f t="shared" si="3"/>
        <v xml:space="preserve"> </v>
      </c>
      <c r="I103" s="4" t="str">
        <f t="shared" si="4"/>
        <v/>
      </c>
      <c r="L103" s="4" t="str">
        <f t="shared" si="5"/>
        <v/>
      </c>
    </row>
    <row r="104" spans="7:12" x14ac:dyDescent="0.25">
      <c r="G104" s="13" t="str">
        <f t="shared" si="3"/>
        <v xml:space="preserve"> </v>
      </c>
      <c r="I104" s="4" t="str">
        <f t="shared" si="4"/>
        <v/>
      </c>
      <c r="L104" s="4" t="str">
        <f t="shared" si="5"/>
        <v/>
      </c>
    </row>
    <row r="105" spans="7:12" x14ac:dyDescent="0.25">
      <c r="G105" s="13" t="str">
        <f t="shared" si="3"/>
        <v xml:space="preserve"> </v>
      </c>
      <c r="I105" s="4" t="str">
        <f t="shared" si="4"/>
        <v/>
      </c>
      <c r="L105" s="4" t="str">
        <f t="shared" si="5"/>
        <v/>
      </c>
    </row>
    <row r="106" spans="7:12" x14ac:dyDescent="0.25">
      <c r="G106" s="13" t="str">
        <f t="shared" si="3"/>
        <v xml:space="preserve"> </v>
      </c>
      <c r="I106" s="4" t="str">
        <f t="shared" si="4"/>
        <v/>
      </c>
      <c r="L106" s="4" t="str">
        <f t="shared" si="5"/>
        <v/>
      </c>
    </row>
    <row r="107" spans="7:12" x14ac:dyDescent="0.25">
      <c r="G107" s="13" t="str">
        <f t="shared" si="3"/>
        <v xml:space="preserve"> </v>
      </c>
      <c r="I107" s="4" t="str">
        <f t="shared" si="4"/>
        <v/>
      </c>
      <c r="L107" s="4" t="str">
        <f t="shared" si="5"/>
        <v/>
      </c>
    </row>
    <row r="108" spans="7:12" x14ac:dyDescent="0.25">
      <c r="G108" s="13" t="str">
        <f t="shared" si="3"/>
        <v xml:space="preserve"> </v>
      </c>
      <c r="I108" s="4" t="str">
        <f t="shared" si="4"/>
        <v/>
      </c>
      <c r="L108" s="4" t="str">
        <f t="shared" si="5"/>
        <v/>
      </c>
    </row>
    <row r="109" spans="7:12" x14ac:dyDescent="0.25">
      <c r="G109" s="13" t="str">
        <f t="shared" si="3"/>
        <v xml:space="preserve"> </v>
      </c>
      <c r="I109" s="4" t="str">
        <f t="shared" si="4"/>
        <v/>
      </c>
      <c r="L109" s="4" t="str">
        <f t="shared" si="5"/>
        <v/>
      </c>
    </row>
    <row r="110" spans="7:12" x14ac:dyDescent="0.25">
      <c r="G110" s="13" t="str">
        <f t="shared" si="3"/>
        <v xml:space="preserve"> </v>
      </c>
      <c r="I110" s="4" t="str">
        <f t="shared" si="4"/>
        <v/>
      </c>
      <c r="L110" s="4" t="str">
        <f t="shared" si="5"/>
        <v/>
      </c>
    </row>
    <row r="111" spans="7:12" x14ac:dyDescent="0.25">
      <c r="G111" s="13" t="str">
        <f t="shared" si="3"/>
        <v xml:space="preserve"> </v>
      </c>
      <c r="I111" s="4" t="str">
        <f t="shared" si="4"/>
        <v/>
      </c>
      <c r="L111" s="4" t="str">
        <f t="shared" si="5"/>
        <v/>
      </c>
    </row>
    <row r="112" spans="7:12" x14ac:dyDescent="0.25">
      <c r="G112" s="13" t="str">
        <f t="shared" si="3"/>
        <v xml:space="preserve"> </v>
      </c>
      <c r="I112" s="4" t="str">
        <f t="shared" si="4"/>
        <v/>
      </c>
      <c r="L112" s="4" t="str">
        <f t="shared" si="5"/>
        <v/>
      </c>
    </row>
    <row r="113" spans="7:12" x14ac:dyDescent="0.25">
      <c r="G113" s="13" t="str">
        <f t="shared" si="3"/>
        <v xml:space="preserve"> </v>
      </c>
      <c r="I113" s="4" t="str">
        <f t="shared" si="4"/>
        <v/>
      </c>
      <c r="L113" s="4" t="str">
        <f t="shared" si="5"/>
        <v/>
      </c>
    </row>
    <row r="114" spans="7:12" x14ac:dyDescent="0.25">
      <c r="G114" s="13" t="str">
        <f t="shared" si="3"/>
        <v xml:space="preserve"> </v>
      </c>
      <c r="I114" s="4" t="str">
        <f t="shared" si="4"/>
        <v/>
      </c>
      <c r="L114" s="4" t="str">
        <f t="shared" si="5"/>
        <v/>
      </c>
    </row>
    <row r="115" spans="7:12" x14ac:dyDescent="0.25">
      <c r="G115" s="13" t="str">
        <f t="shared" si="3"/>
        <v xml:space="preserve"> </v>
      </c>
      <c r="I115" s="4" t="str">
        <f t="shared" si="4"/>
        <v/>
      </c>
      <c r="L115" s="4" t="str">
        <f t="shared" si="5"/>
        <v/>
      </c>
    </row>
    <row r="116" spans="7:12" x14ac:dyDescent="0.25">
      <c r="G116" s="13" t="str">
        <f t="shared" si="3"/>
        <v xml:space="preserve"> </v>
      </c>
      <c r="I116" s="4" t="str">
        <f t="shared" si="4"/>
        <v/>
      </c>
      <c r="L116" s="4" t="str">
        <f t="shared" si="5"/>
        <v/>
      </c>
    </row>
    <row r="117" spans="7:12" x14ac:dyDescent="0.25">
      <c r="G117" s="13" t="str">
        <f t="shared" si="3"/>
        <v xml:space="preserve"> </v>
      </c>
      <c r="I117" s="4" t="str">
        <f t="shared" si="4"/>
        <v/>
      </c>
      <c r="L117" s="4" t="str">
        <f t="shared" si="5"/>
        <v/>
      </c>
    </row>
    <row r="118" spans="7:12" x14ac:dyDescent="0.25">
      <c r="G118" s="13" t="str">
        <f t="shared" si="3"/>
        <v xml:space="preserve"> </v>
      </c>
      <c r="I118" s="4" t="str">
        <f t="shared" si="4"/>
        <v/>
      </c>
      <c r="L118" s="4" t="str">
        <f t="shared" si="5"/>
        <v/>
      </c>
    </row>
    <row r="119" spans="7:12" x14ac:dyDescent="0.25">
      <c r="G119" s="13" t="str">
        <f t="shared" si="3"/>
        <v xml:space="preserve"> </v>
      </c>
      <c r="I119" s="4" t="str">
        <f t="shared" si="4"/>
        <v/>
      </c>
      <c r="L119" s="4" t="str">
        <f t="shared" si="5"/>
        <v/>
      </c>
    </row>
    <row r="120" spans="7:12" x14ac:dyDescent="0.25">
      <c r="G120" s="13" t="str">
        <f t="shared" si="3"/>
        <v xml:space="preserve"> </v>
      </c>
      <c r="I120" s="4" t="str">
        <f t="shared" si="4"/>
        <v/>
      </c>
      <c r="L120" s="4" t="str">
        <f t="shared" si="5"/>
        <v/>
      </c>
    </row>
    <row r="121" spans="7:12" x14ac:dyDescent="0.25">
      <c r="G121" s="13" t="str">
        <f t="shared" si="3"/>
        <v xml:space="preserve"> </v>
      </c>
      <c r="I121" s="4" t="str">
        <f t="shared" si="4"/>
        <v/>
      </c>
      <c r="L121" s="4" t="str">
        <f t="shared" si="5"/>
        <v/>
      </c>
    </row>
    <row r="122" spans="7:12" x14ac:dyDescent="0.25">
      <c r="G122" s="13" t="str">
        <f t="shared" si="3"/>
        <v xml:space="preserve"> </v>
      </c>
      <c r="I122" s="4" t="str">
        <f t="shared" si="4"/>
        <v/>
      </c>
      <c r="L122" s="4" t="str">
        <f t="shared" si="5"/>
        <v/>
      </c>
    </row>
    <row r="123" spans="7:12" x14ac:dyDescent="0.25">
      <c r="G123" s="13" t="str">
        <f t="shared" si="3"/>
        <v xml:space="preserve"> </v>
      </c>
      <c r="I123" s="4" t="str">
        <f t="shared" si="4"/>
        <v/>
      </c>
      <c r="L123" s="4" t="str">
        <f t="shared" si="5"/>
        <v/>
      </c>
    </row>
    <row r="124" spans="7:12" x14ac:dyDescent="0.25">
      <c r="G124" s="13" t="str">
        <f t="shared" si="3"/>
        <v xml:space="preserve"> </v>
      </c>
      <c r="I124" s="4" t="str">
        <f t="shared" si="4"/>
        <v/>
      </c>
      <c r="L124" s="4" t="str">
        <f t="shared" si="5"/>
        <v/>
      </c>
    </row>
    <row r="125" spans="7:12" x14ac:dyDescent="0.25">
      <c r="G125" s="13" t="str">
        <f t="shared" si="3"/>
        <v xml:space="preserve"> </v>
      </c>
      <c r="I125" s="4" t="str">
        <f t="shared" si="4"/>
        <v/>
      </c>
      <c r="L125" s="4" t="str">
        <f t="shared" si="5"/>
        <v/>
      </c>
    </row>
    <row r="126" spans="7:12" x14ac:dyDescent="0.25">
      <c r="G126" s="13" t="str">
        <f t="shared" si="3"/>
        <v xml:space="preserve"> </v>
      </c>
      <c r="I126" s="4" t="str">
        <f t="shared" si="4"/>
        <v/>
      </c>
      <c r="L126" s="4" t="str">
        <f t="shared" si="5"/>
        <v/>
      </c>
    </row>
    <row r="127" spans="7:12" x14ac:dyDescent="0.25">
      <c r="G127" s="13" t="str">
        <f t="shared" si="3"/>
        <v xml:space="preserve"> </v>
      </c>
      <c r="I127" s="4" t="str">
        <f t="shared" si="4"/>
        <v/>
      </c>
      <c r="L127" s="4" t="str">
        <f t="shared" si="5"/>
        <v/>
      </c>
    </row>
    <row r="128" spans="7:12" x14ac:dyDescent="0.25">
      <c r="G128" s="13" t="str">
        <f t="shared" si="3"/>
        <v xml:space="preserve"> </v>
      </c>
      <c r="I128" s="4" t="str">
        <f t="shared" si="4"/>
        <v/>
      </c>
      <c r="L128" s="4" t="str">
        <f t="shared" si="5"/>
        <v/>
      </c>
    </row>
    <row r="129" spans="7:12" x14ac:dyDescent="0.25">
      <c r="G129" s="13" t="str">
        <f t="shared" si="3"/>
        <v xml:space="preserve"> </v>
      </c>
      <c r="I129" s="4" t="str">
        <f t="shared" si="4"/>
        <v/>
      </c>
      <c r="L129" s="4" t="str">
        <f t="shared" si="5"/>
        <v/>
      </c>
    </row>
    <row r="130" spans="7:12" x14ac:dyDescent="0.25">
      <c r="G130" s="13" t="str">
        <f t="shared" si="3"/>
        <v xml:space="preserve"> </v>
      </c>
      <c r="I130" s="4" t="str">
        <f t="shared" si="4"/>
        <v/>
      </c>
      <c r="L130" s="4" t="str">
        <f t="shared" si="5"/>
        <v/>
      </c>
    </row>
    <row r="131" spans="7:12" x14ac:dyDescent="0.25">
      <c r="G131" s="13" t="str">
        <f t="shared" ref="G131:G194" si="6">A131&amp;" "&amp;B131</f>
        <v xml:space="preserve"> </v>
      </c>
      <c r="I131" s="4" t="str">
        <f t="shared" ref="I131:I194" si="7">IF(C131="","",C131)</f>
        <v/>
      </c>
      <c r="L131" s="4" t="str">
        <f t="shared" ref="L131:L194" si="8">IF(C131=$L$1,G131,"")</f>
        <v/>
      </c>
    </row>
    <row r="132" spans="7:12" x14ac:dyDescent="0.25">
      <c r="G132" s="13" t="str">
        <f t="shared" si="6"/>
        <v xml:space="preserve"> </v>
      </c>
      <c r="I132" s="4" t="str">
        <f t="shared" si="7"/>
        <v/>
      </c>
      <c r="L132" s="4" t="str">
        <f t="shared" si="8"/>
        <v/>
      </c>
    </row>
    <row r="133" spans="7:12" x14ac:dyDescent="0.25">
      <c r="G133" s="13" t="str">
        <f t="shared" si="6"/>
        <v xml:space="preserve"> </v>
      </c>
      <c r="I133" s="4" t="str">
        <f t="shared" si="7"/>
        <v/>
      </c>
      <c r="L133" s="4" t="str">
        <f t="shared" si="8"/>
        <v/>
      </c>
    </row>
    <row r="134" spans="7:12" x14ac:dyDescent="0.25">
      <c r="G134" s="13" t="str">
        <f t="shared" si="6"/>
        <v xml:space="preserve"> </v>
      </c>
      <c r="I134" s="4" t="str">
        <f t="shared" si="7"/>
        <v/>
      </c>
      <c r="L134" s="4" t="str">
        <f t="shared" si="8"/>
        <v/>
      </c>
    </row>
    <row r="135" spans="7:12" x14ac:dyDescent="0.25">
      <c r="G135" s="13" t="str">
        <f t="shared" si="6"/>
        <v xml:space="preserve"> </v>
      </c>
      <c r="I135" s="4" t="str">
        <f t="shared" si="7"/>
        <v/>
      </c>
      <c r="L135" s="4" t="str">
        <f t="shared" si="8"/>
        <v/>
      </c>
    </row>
    <row r="136" spans="7:12" x14ac:dyDescent="0.25">
      <c r="G136" s="13" t="str">
        <f t="shared" si="6"/>
        <v xml:space="preserve"> </v>
      </c>
      <c r="I136" s="4" t="str">
        <f t="shared" si="7"/>
        <v/>
      </c>
      <c r="L136" s="4" t="str">
        <f t="shared" si="8"/>
        <v/>
      </c>
    </row>
    <row r="137" spans="7:12" x14ac:dyDescent="0.25">
      <c r="G137" s="13" t="str">
        <f t="shared" si="6"/>
        <v xml:space="preserve"> </v>
      </c>
      <c r="I137" s="4" t="str">
        <f t="shared" si="7"/>
        <v/>
      </c>
      <c r="L137" s="4" t="str">
        <f t="shared" si="8"/>
        <v/>
      </c>
    </row>
    <row r="138" spans="7:12" x14ac:dyDescent="0.25">
      <c r="G138" s="13" t="str">
        <f t="shared" si="6"/>
        <v xml:space="preserve"> </v>
      </c>
      <c r="I138" s="4" t="str">
        <f t="shared" si="7"/>
        <v/>
      </c>
      <c r="L138" s="4" t="str">
        <f t="shared" si="8"/>
        <v/>
      </c>
    </row>
    <row r="139" spans="7:12" x14ac:dyDescent="0.25">
      <c r="G139" s="13" t="str">
        <f t="shared" si="6"/>
        <v xml:space="preserve"> </v>
      </c>
      <c r="I139" s="4" t="str">
        <f t="shared" si="7"/>
        <v/>
      </c>
      <c r="L139" s="4" t="str">
        <f t="shared" si="8"/>
        <v/>
      </c>
    </row>
    <row r="140" spans="7:12" x14ac:dyDescent="0.25">
      <c r="G140" s="13" t="str">
        <f t="shared" si="6"/>
        <v xml:space="preserve"> </v>
      </c>
      <c r="I140" s="4" t="str">
        <f t="shared" si="7"/>
        <v/>
      </c>
      <c r="L140" s="4" t="str">
        <f t="shared" si="8"/>
        <v/>
      </c>
    </row>
    <row r="141" spans="7:12" x14ac:dyDescent="0.25">
      <c r="G141" s="13" t="str">
        <f t="shared" si="6"/>
        <v xml:space="preserve"> </v>
      </c>
      <c r="I141" s="4" t="str">
        <f t="shared" si="7"/>
        <v/>
      </c>
      <c r="L141" s="4" t="str">
        <f t="shared" si="8"/>
        <v/>
      </c>
    </row>
    <row r="142" spans="7:12" x14ac:dyDescent="0.25">
      <c r="G142" s="13" t="str">
        <f t="shared" si="6"/>
        <v xml:space="preserve"> </v>
      </c>
      <c r="I142" s="4" t="str">
        <f t="shared" si="7"/>
        <v/>
      </c>
      <c r="L142" s="4" t="str">
        <f t="shared" si="8"/>
        <v/>
      </c>
    </row>
    <row r="143" spans="7:12" x14ac:dyDescent="0.25">
      <c r="G143" s="13" t="str">
        <f t="shared" si="6"/>
        <v xml:space="preserve"> </v>
      </c>
      <c r="I143" s="4" t="str">
        <f t="shared" si="7"/>
        <v/>
      </c>
      <c r="L143" s="4" t="str">
        <f t="shared" si="8"/>
        <v/>
      </c>
    </row>
    <row r="144" spans="7:12" x14ac:dyDescent="0.25">
      <c r="G144" s="13" t="str">
        <f t="shared" si="6"/>
        <v xml:space="preserve"> </v>
      </c>
      <c r="I144" s="4" t="str">
        <f t="shared" si="7"/>
        <v/>
      </c>
      <c r="L144" s="4" t="str">
        <f t="shared" si="8"/>
        <v/>
      </c>
    </row>
    <row r="145" spans="7:12" x14ac:dyDescent="0.25">
      <c r="G145" s="13" t="str">
        <f t="shared" si="6"/>
        <v xml:space="preserve"> </v>
      </c>
      <c r="I145" s="4" t="str">
        <f t="shared" si="7"/>
        <v/>
      </c>
      <c r="L145" s="4" t="str">
        <f t="shared" si="8"/>
        <v/>
      </c>
    </row>
    <row r="146" spans="7:12" x14ac:dyDescent="0.25">
      <c r="G146" s="13" t="str">
        <f t="shared" si="6"/>
        <v xml:space="preserve"> </v>
      </c>
      <c r="I146" s="4" t="str">
        <f t="shared" si="7"/>
        <v/>
      </c>
      <c r="L146" s="4" t="str">
        <f t="shared" si="8"/>
        <v/>
      </c>
    </row>
    <row r="147" spans="7:12" x14ac:dyDescent="0.25">
      <c r="G147" s="13" t="str">
        <f t="shared" si="6"/>
        <v xml:space="preserve"> </v>
      </c>
      <c r="I147" s="4" t="str">
        <f t="shared" si="7"/>
        <v/>
      </c>
      <c r="L147" s="4" t="str">
        <f t="shared" si="8"/>
        <v/>
      </c>
    </row>
    <row r="148" spans="7:12" x14ac:dyDescent="0.25">
      <c r="G148" s="13" t="str">
        <f t="shared" si="6"/>
        <v xml:space="preserve"> </v>
      </c>
      <c r="I148" s="4" t="str">
        <f t="shared" si="7"/>
        <v/>
      </c>
      <c r="L148" s="4" t="str">
        <f t="shared" si="8"/>
        <v/>
      </c>
    </row>
    <row r="149" spans="7:12" x14ac:dyDescent="0.25">
      <c r="G149" s="13" t="str">
        <f t="shared" si="6"/>
        <v xml:space="preserve"> </v>
      </c>
      <c r="I149" s="4" t="str">
        <f t="shared" si="7"/>
        <v/>
      </c>
      <c r="L149" s="4" t="str">
        <f t="shared" si="8"/>
        <v/>
      </c>
    </row>
    <row r="150" spans="7:12" x14ac:dyDescent="0.25">
      <c r="G150" s="13" t="str">
        <f t="shared" si="6"/>
        <v xml:space="preserve"> </v>
      </c>
      <c r="I150" s="4" t="str">
        <f t="shared" si="7"/>
        <v/>
      </c>
      <c r="L150" s="4" t="str">
        <f t="shared" si="8"/>
        <v/>
      </c>
    </row>
    <row r="151" spans="7:12" x14ac:dyDescent="0.25">
      <c r="G151" s="13" t="str">
        <f t="shared" si="6"/>
        <v xml:space="preserve"> </v>
      </c>
      <c r="I151" s="4" t="str">
        <f t="shared" si="7"/>
        <v/>
      </c>
      <c r="L151" s="4" t="str">
        <f t="shared" si="8"/>
        <v/>
      </c>
    </row>
    <row r="152" spans="7:12" x14ac:dyDescent="0.25">
      <c r="G152" s="13" t="str">
        <f t="shared" si="6"/>
        <v xml:space="preserve"> </v>
      </c>
      <c r="I152" s="4" t="str">
        <f t="shared" si="7"/>
        <v/>
      </c>
      <c r="L152" s="4" t="str">
        <f t="shared" si="8"/>
        <v/>
      </c>
    </row>
    <row r="153" spans="7:12" x14ac:dyDescent="0.25">
      <c r="G153" s="13" t="str">
        <f t="shared" si="6"/>
        <v xml:space="preserve"> </v>
      </c>
      <c r="I153" s="4" t="str">
        <f t="shared" si="7"/>
        <v/>
      </c>
      <c r="L153" s="4" t="str">
        <f t="shared" si="8"/>
        <v/>
      </c>
    </row>
    <row r="154" spans="7:12" x14ac:dyDescent="0.25">
      <c r="G154" s="13" t="str">
        <f t="shared" si="6"/>
        <v xml:space="preserve"> </v>
      </c>
      <c r="I154" s="4" t="str">
        <f t="shared" si="7"/>
        <v/>
      </c>
      <c r="L154" s="4" t="str">
        <f t="shared" si="8"/>
        <v/>
      </c>
    </row>
    <row r="155" spans="7:12" x14ac:dyDescent="0.25">
      <c r="G155" s="13" t="str">
        <f t="shared" si="6"/>
        <v xml:space="preserve"> </v>
      </c>
      <c r="I155" s="4" t="str">
        <f t="shared" si="7"/>
        <v/>
      </c>
      <c r="L155" s="4" t="str">
        <f t="shared" si="8"/>
        <v/>
      </c>
    </row>
    <row r="156" spans="7:12" x14ac:dyDescent="0.25">
      <c r="G156" s="13" t="str">
        <f t="shared" si="6"/>
        <v xml:space="preserve"> </v>
      </c>
      <c r="I156" s="4" t="str">
        <f t="shared" si="7"/>
        <v/>
      </c>
      <c r="L156" s="4" t="str">
        <f t="shared" si="8"/>
        <v/>
      </c>
    </row>
    <row r="157" spans="7:12" x14ac:dyDescent="0.25">
      <c r="G157" s="13" t="str">
        <f t="shared" si="6"/>
        <v xml:space="preserve"> </v>
      </c>
      <c r="I157" s="4" t="str">
        <f t="shared" si="7"/>
        <v/>
      </c>
      <c r="L157" s="4" t="str">
        <f t="shared" si="8"/>
        <v/>
      </c>
    </row>
    <row r="158" spans="7:12" x14ac:dyDescent="0.25">
      <c r="G158" s="13" t="str">
        <f t="shared" si="6"/>
        <v xml:space="preserve"> </v>
      </c>
      <c r="I158" s="4" t="str">
        <f t="shared" si="7"/>
        <v/>
      </c>
      <c r="L158" s="4" t="str">
        <f t="shared" si="8"/>
        <v/>
      </c>
    </row>
    <row r="159" spans="7:12" x14ac:dyDescent="0.25">
      <c r="G159" s="13" t="str">
        <f t="shared" si="6"/>
        <v xml:space="preserve"> </v>
      </c>
      <c r="I159" s="4" t="str">
        <f t="shared" si="7"/>
        <v/>
      </c>
      <c r="L159" s="4" t="str">
        <f t="shared" si="8"/>
        <v/>
      </c>
    </row>
    <row r="160" spans="7:12" x14ac:dyDescent="0.25">
      <c r="G160" s="13" t="str">
        <f t="shared" si="6"/>
        <v xml:space="preserve"> </v>
      </c>
      <c r="I160" s="4" t="str">
        <f t="shared" si="7"/>
        <v/>
      </c>
      <c r="L160" s="4" t="str">
        <f t="shared" si="8"/>
        <v/>
      </c>
    </row>
    <row r="161" spans="7:12" x14ac:dyDescent="0.25">
      <c r="G161" s="13" t="str">
        <f t="shared" si="6"/>
        <v xml:space="preserve"> </v>
      </c>
      <c r="I161" s="4" t="str">
        <f t="shared" si="7"/>
        <v/>
      </c>
      <c r="L161" s="4" t="str">
        <f t="shared" si="8"/>
        <v/>
      </c>
    </row>
    <row r="162" spans="7:12" x14ac:dyDescent="0.25">
      <c r="G162" s="13" t="str">
        <f t="shared" si="6"/>
        <v xml:space="preserve"> </v>
      </c>
      <c r="I162" s="4" t="str">
        <f t="shared" si="7"/>
        <v/>
      </c>
      <c r="L162" s="4" t="str">
        <f t="shared" si="8"/>
        <v/>
      </c>
    </row>
    <row r="163" spans="7:12" x14ac:dyDescent="0.25">
      <c r="G163" s="13" t="str">
        <f t="shared" si="6"/>
        <v xml:space="preserve"> </v>
      </c>
      <c r="I163" s="4" t="str">
        <f t="shared" si="7"/>
        <v/>
      </c>
      <c r="L163" s="4" t="str">
        <f t="shared" si="8"/>
        <v/>
      </c>
    </row>
    <row r="164" spans="7:12" x14ac:dyDescent="0.25">
      <c r="G164" s="13" t="str">
        <f t="shared" si="6"/>
        <v xml:space="preserve"> </v>
      </c>
      <c r="I164" s="4" t="str">
        <f t="shared" si="7"/>
        <v/>
      </c>
      <c r="L164" s="4" t="str">
        <f t="shared" si="8"/>
        <v/>
      </c>
    </row>
    <row r="165" spans="7:12" x14ac:dyDescent="0.25">
      <c r="G165" s="13" t="str">
        <f t="shared" si="6"/>
        <v xml:space="preserve"> </v>
      </c>
      <c r="I165" s="4" t="str">
        <f t="shared" si="7"/>
        <v/>
      </c>
      <c r="L165" s="4" t="str">
        <f t="shared" si="8"/>
        <v/>
      </c>
    </row>
    <row r="166" spans="7:12" x14ac:dyDescent="0.25">
      <c r="G166" s="13" t="str">
        <f t="shared" si="6"/>
        <v xml:space="preserve"> </v>
      </c>
      <c r="I166" s="4" t="str">
        <f t="shared" si="7"/>
        <v/>
      </c>
      <c r="L166" s="4" t="str">
        <f t="shared" si="8"/>
        <v/>
      </c>
    </row>
    <row r="167" spans="7:12" x14ac:dyDescent="0.25">
      <c r="G167" s="13" t="str">
        <f t="shared" si="6"/>
        <v xml:space="preserve"> </v>
      </c>
      <c r="I167" s="4" t="str">
        <f t="shared" si="7"/>
        <v/>
      </c>
      <c r="L167" s="4" t="str">
        <f t="shared" si="8"/>
        <v/>
      </c>
    </row>
    <row r="168" spans="7:12" x14ac:dyDescent="0.25">
      <c r="G168" s="13" t="str">
        <f t="shared" si="6"/>
        <v xml:space="preserve"> </v>
      </c>
      <c r="I168" s="4" t="str">
        <f t="shared" si="7"/>
        <v/>
      </c>
      <c r="L168" s="4" t="str">
        <f t="shared" si="8"/>
        <v/>
      </c>
    </row>
    <row r="169" spans="7:12" x14ac:dyDescent="0.25">
      <c r="G169" s="13" t="str">
        <f t="shared" si="6"/>
        <v xml:space="preserve"> </v>
      </c>
      <c r="I169" s="4" t="str">
        <f t="shared" si="7"/>
        <v/>
      </c>
      <c r="L169" s="4" t="str">
        <f t="shared" si="8"/>
        <v/>
      </c>
    </row>
    <row r="170" spans="7:12" x14ac:dyDescent="0.25">
      <c r="G170" s="13" t="str">
        <f t="shared" si="6"/>
        <v xml:space="preserve"> </v>
      </c>
      <c r="I170" s="4" t="str">
        <f t="shared" si="7"/>
        <v/>
      </c>
      <c r="L170" s="4" t="str">
        <f t="shared" si="8"/>
        <v/>
      </c>
    </row>
    <row r="171" spans="7:12" x14ac:dyDescent="0.25">
      <c r="G171" s="13" t="str">
        <f t="shared" si="6"/>
        <v xml:space="preserve"> </v>
      </c>
      <c r="I171" s="4" t="str">
        <f t="shared" si="7"/>
        <v/>
      </c>
      <c r="L171" s="4" t="str">
        <f t="shared" si="8"/>
        <v/>
      </c>
    </row>
    <row r="172" spans="7:12" x14ac:dyDescent="0.25">
      <c r="G172" s="13" t="str">
        <f t="shared" si="6"/>
        <v xml:space="preserve"> </v>
      </c>
      <c r="I172" s="4" t="str">
        <f t="shared" si="7"/>
        <v/>
      </c>
      <c r="L172" s="4" t="str">
        <f t="shared" si="8"/>
        <v/>
      </c>
    </row>
    <row r="173" spans="7:12" x14ac:dyDescent="0.25">
      <c r="G173" s="13" t="str">
        <f t="shared" si="6"/>
        <v xml:space="preserve"> </v>
      </c>
      <c r="I173" s="4" t="str">
        <f t="shared" si="7"/>
        <v/>
      </c>
      <c r="L173" s="4" t="str">
        <f t="shared" si="8"/>
        <v/>
      </c>
    </row>
    <row r="174" spans="7:12" x14ac:dyDescent="0.25">
      <c r="G174" s="13" t="str">
        <f t="shared" si="6"/>
        <v xml:space="preserve"> </v>
      </c>
      <c r="I174" s="4" t="str">
        <f t="shared" si="7"/>
        <v/>
      </c>
      <c r="L174" s="4" t="str">
        <f t="shared" si="8"/>
        <v/>
      </c>
    </row>
    <row r="175" spans="7:12" x14ac:dyDescent="0.25">
      <c r="G175" s="13" t="str">
        <f t="shared" si="6"/>
        <v xml:space="preserve"> </v>
      </c>
      <c r="I175" s="4" t="str">
        <f t="shared" si="7"/>
        <v/>
      </c>
      <c r="L175" s="4" t="str">
        <f t="shared" si="8"/>
        <v/>
      </c>
    </row>
    <row r="176" spans="7:12" x14ac:dyDescent="0.25">
      <c r="G176" s="13" t="str">
        <f t="shared" si="6"/>
        <v xml:space="preserve"> </v>
      </c>
      <c r="I176" s="4" t="str">
        <f t="shared" si="7"/>
        <v/>
      </c>
      <c r="L176" s="4" t="str">
        <f t="shared" si="8"/>
        <v/>
      </c>
    </row>
    <row r="177" spans="7:12" x14ac:dyDescent="0.25">
      <c r="G177" s="13" t="str">
        <f t="shared" si="6"/>
        <v xml:space="preserve"> </v>
      </c>
      <c r="I177" s="4" t="str">
        <f t="shared" si="7"/>
        <v/>
      </c>
      <c r="L177" s="4" t="str">
        <f t="shared" si="8"/>
        <v/>
      </c>
    </row>
    <row r="178" spans="7:12" x14ac:dyDescent="0.25">
      <c r="G178" s="13" t="str">
        <f t="shared" si="6"/>
        <v xml:space="preserve"> </v>
      </c>
      <c r="I178" s="4" t="str">
        <f t="shared" si="7"/>
        <v/>
      </c>
      <c r="L178" s="4" t="str">
        <f t="shared" si="8"/>
        <v/>
      </c>
    </row>
    <row r="179" spans="7:12" x14ac:dyDescent="0.25">
      <c r="G179" s="13" t="str">
        <f t="shared" si="6"/>
        <v xml:space="preserve"> </v>
      </c>
      <c r="I179" s="4" t="str">
        <f t="shared" si="7"/>
        <v/>
      </c>
      <c r="L179" s="4" t="str">
        <f t="shared" si="8"/>
        <v/>
      </c>
    </row>
    <row r="180" spans="7:12" x14ac:dyDescent="0.25">
      <c r="G180" s="13" t="str">
        <f t="shared" si="6"/>
        <v xml:space="preserve"> </v>
      </c>
      <c r="I180" s="4" t="str">
        <f t="shared" si="7"/>
        <v/>
      </c>
      <c r="L180" s="4" t="str">
        <f t="shared" si="8"/>
        <v/>
      </c>
    </row>
    <row r="181" spans="7:12" x14ac:dyDescent="0.25">
      <c r="G181" s="13" t="str">
        <f t="shared" si="6"/>
        <v xml:space="preserve"> </v>
      </c>
      <c r="I181" s="4" t="str">
        <f t="shared" si="7"/>
        <v/>
      </c>
      <c r="L181" s="4" t="str">
        <f t="shared" si="8"/>
        <v/>
      </c>
    </row>
    <row r="182" spans="7:12" x14ac:dyDescent="0.25">
      <c r="G182" s="13" t="str">
        <f t="shared" si="6"/>
        <v xml:space="preserve"> </v>
      </c>
      <c r="I182" s="4" t="str">
        <f t="shared" si="7"/>
        <v/>
      </c>
      <c r="L182" s="4" t="str">
        <f t="shared" si="8"/>
        <v/>
      </c>
    </row>
    <row r="183" spans="7:12" x14ac:dyDescent="0.25">
      <c r="G183" s="13" t="str">
        <f t="shared" si="6"/>
        <v xml:space="preserve"> </v>
      </c>
      <c r="I183" s="4" t="str">
        <f t="shared" si="7"/>
        <v/>
      </c>
      <c r="L183" s="4" t="str">
        <f t="shared" si="8"/>
        <v/>
      </c>
    </row>
    <row r="184" spans="7:12" x14ac:dyDescent="0.25">
      <c r="G184" s="13" t="str">
        <f t="shared" si="6"/>
        <v xml:space="preserve"> </v>
      </c>
      <c r="I184" s="4" t="str">
        <f t="shared" si="7"/>
        <v/>
      </c>
      <c r="L184" s="4" t="str">
        <f t="shared" si="8"/>
        <v/>
      </c>
    </row>
    <row r="185" spans="7:12" x14ac:dyDescent="0.25">
      <c r="G185" s="13" t="str">
        <f t="shared" si="6"/>
        <v xml:space="preserve"> </v>
      </c>
      <c r="I185" s="4" t="str">
        <f t="shared" si="7"/>
        <v/>
      </c>
      <c r="L185" s="4" t="str">
        <f t="shared" si="8"/>
        <v/>
      </c>
    </row>
    <row r="186" spans="7:12" x14ac:dyDescent="0.25">
      <c r="G186" s="13" t="str">
        <f t="shared" si="6"/>
        <v xml:space="preserve"> </v>
      </c>
      <c r="I186" s="4" t="str">
        <f t="shared" si="7"/>
        <v/>
      </c>
      <c r="L186" s="4" t="str">
        <f t="shared" si="8"/>
        <v/>
      </c>
    </row>
    <row r="187" spans="7:12" x14ac:dyDescent="0.25">
      <c r="G187" s="13" t="str">
        <f t="shared" si="6"/>
        <v xml:space="preserve"> </v>
      </c>
      <c r="I187" s="4" t="str">
        <f t="shared" si="7"/>
        <v/>
      </c>
      <c r="L187" s="4" t="str">
        <f t="shared" si="8"/>
        <v/>
      </c>
    </row>
    <row r="188" spans="7:12" x14ac:dyDescent="0.25">
      <c r="G188" s="13" t="str">
        <f t="shared" si="6"/>
        <v xml:space="preserve"> </v>
      </c>
      <c r="I188" s="4" t="str">
        <f t="shared" si="7"/>
        <v/>
      </c>
      <c r="L188" s="4" t="str">
        <f t="shared" si="8"/>
        <v/>
      </c>
    </row>
    <row r="189" spans="7:12" x14ac:dyDescent="0.25">
      <c r="G189" s="13" t="str">
        <f t="shared" si="6"/>
        <v xml:space="preserve"> </v>
      </c>
      <c r="I189" s="4" t="str">
        <f t="shared" si="7"/>
        <v/>
      </c>
      <c r="L189" s="4" t="str">
        <f t="shared" si="8"/>
        <v/>
      </c>
    </row>
    <row r="190" spans="7:12" x14ac:dyDescent="0.25">
      <c r="G190" s="13" t="str">
        <f t="shared" si="6"/>
        <v xml:space="preserve"> </v>
      </c>
      <c r="I190" s="4" t="str">
        <f t="shared" si="7"/>
        <v/>
      </c>
      <c r="L190" s="4" t="str">
        <f t="shared" si="8"/>
        <v/>
      </c>
    </row>
    <row r="191" spans="7:12" x14ac:dyDescent="0.25">
      <c r="G191" s="13" t="str">
        <f t="shared" si="6"/>
        <v xml:space="preserve"> </v>
      </c>
      <c r="I191" s="4" t="str">
        <f t="shared" si="7"/>
        <v/>
      </c>
      <c r="L191" s="4" t="str">
        <f t="shared" si="8"/>
        <v/>
      </c>
    </row>
    <row r="192" spans="7:12" x14ac:dyDescent="0.25">
      <c r="G192" s="13" t="str">
        <f t="shared" si="6"/>
        <v xml:space="preserve"> </v>
      </c>
      <c r="I192" s="4" t="str">
        <f t="shared" si="7"/>
        <v/>
      </c>
      <c r="L192" s="4" t="str">
        <f t="shared" si="8"/>
        <v/>
      </c>
    </row>
    <row r="193" spans="7:12" x14ac:dyDescent="0.25">
      <c r="G193" s="13" t="str">
        <f t="shared" si="6"/>
        <v xml:space="preserve"> </v>
      </c>
      <c r="I193" s="4" t="str">
        <f t="shared" si="7"/>
        <v/>
      </c>
      <c r="L193" s="4" t="str">
        <f t="shared" si="8"/>
        <v/>
      </c>
    </row>
    <row r="194" spans="7:12" x14ac:dyDescent="0.25">
      <c r="G194" s="13" t="str">
        <f t="shared" si="6"/>
        <v xml:space="preserve"> </v>
      </c>
      <c r="I194" s="4" t="str">
        <f t="shared" si="7"/>
        <v/>
      </c>
      <c r="L194" s="4" t="str">
        <f t="shared" si="8"/>
        <v/>
      </c>
    </row>
    <row r="195" spans="7:12" x14ac:dyDescent="0.25">
      <c r="G195" s="13" t="str">
        <f t="shared" ref="G195:G258" si="9">A195&amp;" "&amp;B195</f>
        <v xml:space="preserve"> </v>
      </c>
      <c r="I195" s="4" t="str">
        <f t="shared" ref="I195:I258" si="10">IF(C195="","",C195)</f>
        <v/>
      </c>
      <c r="L195" s="4" t="str">
        <f t="shared" ref="L195:L258" si="11">IF(C195=$L$1,G195,"")</f>
        <v/>
      </c>
    </row>
    <row r="196" spans="7:12" x14ac:dyDescent="0.25">
      <c r="G196" s="13" t="str">
        <f t="shared" si="9"/>
        <v xml:space="preserve"> </v>
      </c>
      <c r="I196" s="4" t="str">
        <f t="shared" si="10"/>
        <v/>
      </c>
      <c r="L196" s="4" t="str">
        <f t="shared" si="11"/>
        <v/>
      </c>
    </row>
    <row r="197" spans="7:12" x14ac:dyDescent="0.25">
      <c r="G197" s="13" t="str">
        <f t="shared" si="9"/>
        <v xml:space="preserve"> </v>
      </c>
      <c r="I197" s="4" t="str">
        <f t="shared" si="10"/>
        <v/>
      </c>
      <c r="L197" s="4" t="str">
        <f t="shared" si="11"/>
        <v/>
      </c>
    </row>
    <row r="198" spans="7:12" x14ac:dyDescent="0.25">
      <c r="G198" s="13" t="str">
        <f t="shared" si="9"/>
        <v xml:space="preserve"> </v>
      </c>
      <c r="I198" s="4" t="str">
        <f t="shared" si="10"/>
        <v/>
      </c>
      <c r="L198" s="4" t="str">
        <f t="shared" si="11"/>
        <v/>
      </c>
    </row>
    <row r="199" spans="7:12" x14ac:dyDescent="0.25">
      <c r="G199" s="13" t="str">
        <f t="shared" si="9"/>
        <v xml:space="preserve"> </v>
      </c>
      <c r="I199" s="4" t="str">
        <f t="shared" si="10"/>
        <v/>
      </c>
      <c r="L199" s="4" t="str">
        <f t="shared" si="11"/>
        <v/>
      </c>
    </row>
    <row r="200" spans="7:12" x14ac:dyDescent="0.25">
      <c r="G200" s="13" t="str">
        <f t="shared" si="9"/>
        <v xml:space="preserve"> </v>
      </c>
      <c r="I200" s="4" t="str">
        <f t="shared" si="10"/>
        <v/>
      </c>
      <c r="L200" s="4" t="str">
        <f t="shared" si="11"/>
        <v/>
      </c>
    </row>
    <row r="201" spans="7:12" x14ac:dyDescent="0.25">
      <c r="G201" s="13" t="str">
        <f t="shared" si="9"/>
        <v xml:space="preserve"> </v>
      </c>
      <c r="I201" s="4" t="str">
        <f t="shared" si="10"/>
        <v/>
      </c>
      <c r="L201" s="4" t="str">
        <f t="shared" si="11"/>
        <v/>
      </c>
    </row>
    <row r="202" spans="7:12" x14ac:dyDescent="0.25">
      <c r="G202" s="13" t="str">
        <f t="shared" si="9"/>
        <v xml:space="preserve"> </v>
      </c>
      <c r="I202" s="4" t="str">
        <f t="shared" si="10"/>
        <v/>
      </c>
      <c r="L202" s="4" t="str">
        <f t="shared" si="11"/>
        <v/>
      </c>
    </row>
    <row r="203" spans="7:12" x14ac:dyDescent="0.25">
      <c r="G203" s="13" t="str">
        <f t="shared" si="9"/>
        <v xml:space="preserve"> </v>
      </c>
      <c r="I203" s="4" t="str">
        <f t="shared" si="10"/>
        <v/>
      </c>
      <c r="L203" s="4" t="str">
        <f t="shared" si="11"/>
        <v/>
      </c>
    </row>
    <row r="204" spans="7:12" x14ac:dyDescent="0.25">
      <c r="G204" s="13" t="str">
        <f t="shared" si="9"/>
        <v xml:space="preserve"> </v>
      </c>
      <c r="I204" s="4" t="str">
        <f t="shared" si="10"/>
        <v/>
      </c>
      <c r="L204" s="4" t="str">
        <f t="shared" si="11"/>
        <v/>
      </c>
    </row>
    <row r="205" spans="7:12" x14ac:dyDescent="0.25">
      <c r="G205" s="13" t="str">
        <f t="shared" si="9"/>
        <v xml:space="preserve"> </v>
      </c>
      <c r="I205" s="4" t="str">
        <f t="shared" si="10"/>
        <v/>
      </c>
      <c r="L205" s="4" t="str">
        <f t="shared" si="11"/>
        <v/>
      </c>
    </row>
    <row r="206" spans="7:12" x14ac:dyDescent="0.25">
      <c r="G206" s="13" t="str">
        <f t="shared" si="9"/>
        <v xml:space="preserve"> </v>
      </c>
      <c r="I206" s="4" t="str">
        <f t="shared" si="10"/>
        <v/>
      </c>
      <c r="L206" s="4" t="str">
        <f t="shared" si="11"/>
        <v/>
      </c>
    </row>
    <row r="207" spans="7:12" x14ac:dyDescent="0.25">
      <c r="G207" s="13" t="str">
        <f t="shared" si="9"/>
        <v xml:space="preserve"> </v>
      </c>
      <c r="I207" s="4" t="str">
        <f t="shared" si="10"/>
        <v/>
      </c>
      <c r="L207" s="4" t="str">
        <f t="shared" si="11"/>
        <v/>
      </c>
    </row>
    <row r="208" spans="7:12" x14ac:dyDescent="0.25">
      <c r="G208" s="13" t="str">
        <f t="shared" si="9"/>
        <v xml:space="preserve"> </v>
      </c>
      <c r="I208" s="4" t="str">
        <f t="shared" si="10"/>
        <v/>
      </c>
      <c r="L208" s="4" t="str">
        <f t="shared" si="11"/>
        <v/>
      </c>
    </row>
    <row r="209" spans="7:12" x14ac:dyDescent="0.25">
      <c r="G209" s="13" t="str">
        <f t="shared" si="9"/>
        <v xml:space="preserve"> </v>
      </c>
      <c r="I209" s="4" t="str">
        <f t="shared" si="10"/>
        <v/>
      </c>
      <c r="L209" s="4" t="str">
        <f t="shared" si="11"/>
        <v/>
      </c>
    </row>
    <row r="210" spans="7:12" x14ac:dyDescent="0.25">
      <c r="G210" s="13" t="str">
        <f t="shared" si="9"/>
        <v xml:space="preserve"> </v>
      </c>
      <c r="I210" s="4" t="str">
        <f t="shared" si="10"/>
        <v/>
      </c>
      <c r="L210" s="4" t="str">
        <f t="shared" si="11"/>
        <v/>
      </c>
    </row>
    <row r="211" spans="7:12" x14ac:dyDescent="0.25">
      <c r="G211" s="13" t="str">
        <f t="shared" si="9"/>
        <v xml:space="preserve"> </v>
      </c>
      <c r="I211" s="4" t="str">
        <f t="shared" si="10"/>
        <v/>
      </c>
      <c r="L211" s="4" t="str">
        <f t="shared" si="11"/>
        <v/>
      </c>
    </row>
    <row r="212" spans="7:12" x14ac:dyDescent="0.25">
      <c r="G212" s="13" t="str">
        <f t="shared" si="9"/>
        <v xml:space="preserve"> </v>
      </c>
      <c r="I212" s="4" t="str">
        <f t="shared" si="10"/>
        <v/>
      </c>
      <c r="L212" s="4" t="str">
        <f t="shared" si="11"/>
        <v/>
      </c>
    </row>
    <row r="213" spans="7:12" x14ac:dyDescent="0.25">
      <c r="G213" s="13" t="str">
        <f t="shared" si="9"/>
        <v xml:space="preserve"> </v>
      </c>
      <c r="I213" s="4" t="str">
        <f t="shared" si="10"/>
        <v/>
      </c>
      <c r="L213" s="4" t="str">
        <f t="shared" si="11"/>
        <v/>
      </c>
    </row>
    <row r="214" spans="7:12" x14ac:dyDescent="0.25">
      <c r="G214" s="13" t="str">
        <f t="shared" si="9"/>
        <v xml:space="preserve"> </v>
      </c>
      <c r="I214" s="4" t="str">
        <f t="shared" si="10"/>
        <v/>
      </c>
      <c r="L214" s="4" t="str">
        <f t="shared" si="11"/>
        <v/>
      </c>
    </row>
    <row r="215" spans="7:12" x14ac:dyDescent="0.25">
      <c r="G215" s="13" t="str">
        <f t="shared" si="9"/>
        <v xml:space="preserve"> </v>
      </c>
      <c r="I215" s="4" t="str">
        <f t="shared" si="10"/>
        <v/>
      </c>
      <c r="L215" s="4" t="str">
        <f t="shared" si="11"/>
        <v/>
      </c>
    </row>
    <row r="216" spans="7:12" x14ac:dyDescent="0.25">
      <c r="G216" s="13" t="str">
        <f t="shared" si="9"/>
        <v xml:space="preserve"> </v>
      </c>
      <c r="I216" s="4" t="str">
        <f t="shared" si="10"/>
        <v/>
      </c>
      <c r="L216" s="4" t="str">
        <f t="shared" si="11"/>
        <v/>
      </c>
    </row>
    <row r="217" spans="7:12" x14ac:dyDescent="0.25">
      <c r="G217" s="13" t="str">
        <f t="shared" si="9"/>
        <v xml:space="preserve"> </v>
      </c>
      <c r="I217" s="4" t="str">
        <f t="shared" si="10"/>
        <v/>
      </c>
      <c r="L217" s="4" t="str">
        <f t="shared" si="11"/>
        <v/>
      </c>
    </row>
    <row r="218" spans="7:12" x14ac:dyDescent="0.25">
      <c r="G218" s="13" t="str">
        <f t="shared" si="9"/>
        <v xml:space="preserve"> </v>
      </c>
      <c r="I218" s="4" t="str">
        <f t="shared" si="10"/>
        <v/>
      </c>
      <c r="L218" s="4" t="str">
        <f t="shared" si="11"/>
        <v/>
      </c>
    </row>
    <row r="219" spans="7:12" x14ac:dyDescent="0.25">
      <c r="G219" s="13" t="str">
        <f t="shared" si="9"/>
        <v xml:space="preserve"> </v>
      </c>
      <c r="I219" s="4" t="str">
        <f t="shared" si="10"/>
        <v/>
      </c>
      <c r="L219" s="4" t="str">
        <f t="shared" si="11"/>
        <v/>
      </c>
    </row>
    <row r="220" spans="7:12" x14ac:dyDescent="0.25">
      <c r="G220" s="13" t="str">
        <f t="shared" si="9"/>
        <v xml:space="preserve"> </v>
      </c>
      <c r="I220" s="4" t="str">
        <f t="shared" si="10"/>
        <v/>
      </c>
      <c r="L220" s="4" t="str">
        <f t="shared" si="11"/>
        <v/>
      </c>
    </row>
    <row r="221" spans="7:12" x14ac:dyDescent="0.25">
      <c r="G221" s="13" t="str">
        <f t="shared" si="9"/>
        <v xml:space="preserve"> </v>
      </c>
      <c r="I221" s="4" t="str">
        <f t="shared" si="10"/>
        <v/>
      </c>
      <c r="L221" s="4" t="str">
        <f t="shared" si="11"/>
        <v/>
      </c>
    </row>
    <row r="222" spans="7:12" x14ac:dyDescent="0.25">
      <c r="G222" s="13" t="str">
        <f t="shared" si="9"/>
        <v xml:space="preserve"> </v>
      </c>
      <c r="I222" s="4" t="str">
        <f t="shared" si="10"/>
        <v/>
      </c>
      <c r="L222" s="4" t="str">
        <f t="shared" si="11"/>
        <v/>
      </c>
    </row>
    <row r="223" spans="7:12" x14ac:dyDescent="0.25">
      <c r="G223" s="13" t="str">
        <f t="shared" si="9"/>
        <v xml:space="preserve"> </v>
      </c>
      <c r="I223" s="4" t="str">
        <f t="shared" si="10"/>
        <v/>
      </c>
      <c r="L223" s="4" t="str">
        <f t="shared" si="11"/>
        <v/>
      </c>
    </row>
    <row r="224" spans="7:12" x14ac:dyDescent="0.25">
      <c r="G224" s="13" t="str">
        <f t="shared" si="9"/>
        <v xml:space="preserve"> </v>
      </c>
      <c r="I224" s="4" t="str">
        <f t="shared" si="10"/>
        <v/>
      </c>
      <c r="L224" s="4" t="str">
        <f t="shared" si="11"/>
        <v/>
      </c>
    </row>
    <row r="225" spans="7:12" x14ac:dyDescent="0.25">
      <c r="G225" s="13" t="str">
        <f t="shared" si="9"/>
        <v xml:space="preserve"> </v>
      </c>
      <c r="I225" s="4" t="str">
        <f t="shared" si="10"/>
        <v/>
      </c>
      <c r="L225" s="4" t="str">
        <f t="shared" si="11"/>
        <v/>
      </c>
    </row>
    <row r="226" spans="7:12" x14ac:dyDescent="0.25">
      <c r="G226" s="13" t="str">
        <f t="shared" si="9"/>
        <v xml:space="preserve"> </v>
      </c>
      <c r="I226" s="4" t="str">
        <f t="shared" si="10"/>
        <v/>
      </c>
      <c r="L226" s="4" t="str">
        <f t="shared" si="11"/>
        <v/>
      </c>
    </row>
    <row r="227" spans="7:12" x14ac:dyDescent="0.25">
      <c r="G227" s="13" t="str">
        <f t="shared" si="9"/>
        <v xml:space="preserve"> </v>
      </c>
      <c r="I227" s="4" t="str">
        <f t="shared" si="10"/>
        <v/>
      </c>
      <c r="L227" s="4" t="str">
        <f t="shared" si="11"/>
        <v/>
      </c>
    </row>
    <row r="228" spans="7:12" x14ac:dyDescent="0.25">
      <c r="G228" s="13" t="str">
        <f t="shared" si="9"/>
        <v xml:space="preserve"> </v>
      </c>
      <c r="I228" s="4" t="str">
        <f t="shared" si="10"/>
        <v/>
      </c>
      <c r="L228" s="4" t="str">
        <f t="shared" si="11"/>
        <v/>
      </c>
    </row>
    <row r="229" spans="7:12" x14ac:dyDescent="0.25">
      <c r="G229" s="13" t="str">
        <f t="shared" si="9"/>
        <v xml:space="preserve"> </v>
      </c>
      <c r="I229" s="4" t="str">
        <f t="shared" si="10"/>
        <v/>
      </c>
      <c r="L229" s="4" t="str">
        <f t="shared" si="11"/>
        <v/>
      </c>
    </row>
    <row r="230" spans="7:12" x14ac:dyDescent="0.25">
      <c r="G230" s="13" t="str">
        <f t="shared" si="9"/>
        <v xml:space="preserve"> </v>
      </c>
      <c r="I230" s="4" t="str">
        <f t="shared" si="10"/>
        <v/>
      </c>
      <c r="L230" s="4" t="str">
        <f t="shared" si="11"/>
        <v/>
      </c>
    </row>
    <row r="231" spans="7:12" x14ac:dyDescent="0.25">
      <c r="G231" s="13" t="str">
        <f t="shared" si="9"/>
        <v xml:space="preserve"> </v>
      </c>
      <c r="I231" s="4" t="str">
        <f t="shared" si="10"/>
        <v/>
      </c>
      <c r="L231" s="4" t="str">
        <f t="shared" si="11"/>
        <v/>
      </c>
    </row>
    <row r="232" spans="7:12" x14ac:dyDescent="0.25">
      <c r="G232" s="13" t="str">
        <f t="shared" si="9"/>
        <v xml:space="preserve"> </v>
      </c>
      <c r="I232" s="4" t="str">
        <f t="shared" si="10"/>
        <v/>
      </c>
      <c r="L232" s="4" t="str">
        <f t="shared" si="11"/>
        <v/>
      </c>
    </row>
    <row r="233" spans="7:12" x14ac:dyDescent="0.25">
      <c r="G233" s="13" t="str">
        <f t="shared" si="9"/>
        <v xml:space="preserve"> </v>
      </c>
      <c r="I233" s="4" t="str">
        <f t="shared" si="10"/>
        <v/>
      </c>
      <c r="L233" s="4" t="str">
        <f t="shared" si="11"/>
        <v/>
      </c>
    </row>
    <row r="234" spans="7:12" x14ac:dyDescent="0.25">
      <c r="G234" s="13" t="str">
        <f t="shared" si="9"/>
        <v xml:space="preserve"> </v>
      </c>
      <c r="I234" s="4" t="str">
        <f t="shared" si="10"/>
        <v/>
      </c>
      <c r="L234" s="4" t="str">
        <f t="shared" si="11"/>
        <v/>
      </c>
    </row>
    <row r="235" spans="7:12" x14ac:dyDescent="0.25">
      <c r="G235" s="13" t="str">
        <f t="shared" si="9"/>
        <v xml:space="preserve"> </v>
      </c>
      <c r="I235" s="4" t="str">
        <f t="shared" si="10"/>
        <v/>
      </c>
      <c r="L235" s="4" t="str">
        <f t="shared" si="11"/>
        <v/>
      </c>
    </row>
    <row r="236" spans="7:12" x14ac:dyDescent="0.25">
      <c r="G236" s="13" t="str">
        <f t="shared" si="9"/>
        <v xml:space="preserve"> </v>
      </c>
      <c r="I236" s="4" t="str">
        <f t="shared" si="10"/>
        <v/>
      </c>
      <c r="L236" s="4" t="str">
        <f t="shared" si="11"/>
        <v/>
      </c>
    </row>
    <row r="237" spans="7:12" x14ac:dyDescent="0.25">
      <c r="G237" s="13" t="str">
        <f t="shared" si="9"/>
        <v xml:space="preserve"> </v>
      </c>
      <c r="I237" s="4" t="str">
        <f t="shared" si="10"/>
        <v/>
      </c>
      <c r="L237" s="4" t="str">
        <f t="shared" si="11"/>
        <v/>
      </c>
    </row>
    <row r="238" spans="7:12" x14ac:dyDescent="0.25">
      <c r="G238" s="13" t="str">
        <f t="shared" si="9"/>
        <v xml:space="preserve"> </v>
      </c>
      <c r="I238" s="4" t="str">
        <f t="shared" si="10"/>
        <v/>
      </c>
      <c r="L238" s="4" t="str">
        <f t="shared" si="11"/>
        <v/>
      </c>
    </row>
    <row r="239" spans="7:12" x14ac:dyDescent="0.25">
      <c r="G239" s="13" t="str">
        <f t="shared" si="9"/>
        <v xml:space="preserve"> </v>
      </c>
      <c r="I239" s="4" t="str">
        <f t="shared" si="10"/>
        <v/>
      </c>
      <c r="L239" s="4" t="str">
        <f t="shared" si="11"/>
        <v/>
      </c>
    </row>
    <row r="240" spans="7:12" x14ac:dyDescent="0.25">
      <c r="G240" s="13" t="str">
        <f t="shared" si="9"/>
        <v xml:space="preserve"> </v>
      </c>
      <c r="I240" s="4" t="str">
        <f t="shared" si="10"/>
        <v/>
      </c>
      <c r="L240" s="4" t="str">
        <f t="shared" si="11"/>
        <v/>
      </c>
    </row>
    <row r="241" spans="7:12" x14ac:dyDescent="0.25">
      <c r="G241" s="13" t="str">
        <f t="shared" si="9"/>
        <v xml:space="preserve"> </v>
      </c>
      <c r="I241" s="4" t="str">
        <f t="shared" si="10"/>
        <v/>
      </c>
      <c r="L241" s="4" t="str">
        <f t="shared" si="11"/>
        <v/>
      </c>
    </row>
    <row r="242" spans="7:12" x14ac:dyDescent="0.25">
      <c r="G242" s="13" t="str">
        <f t="shared" si="9"/>
        <v xml:space="preserve"> </v>
      </c>
      <c r="I242" s="4" t="str">
        <f t="shared" si="10"/>
        <v/>
      </c>
      <c r="L242" s="4" t="str">
        <f t="shared" si="11"/>
        <v/>
      </c>
    </row>
    <row r="243" spans="7:12" x14ac:dyDescent="0.25">
      <c r="G243" s="13" t="str">
        <f t="shared" si="9"/>
        <v xml:space="preserve"> </v>
      </c>
      <c r="I243" s="4" t="str">
        <f t="shared" si="10"/>
        <v/>
      </c>
      <c r="L243" s="4" t="str">
        <f t="shared" si="11"/>
        <v/>
      </c>
    </row>
    <row r="244" spans="7:12" x14ac:dyDescent="0.25">
      <c r="G244" s="13" t="str">
        <f t="shared" si="9"/>
        <v xml:space="preserve"> </v>
      </c>
      <c r="I244" s="4" t="str">
        <f t="shared" si="10"/>
        <v/>
      </c>
      <c r="L244" s="4" t="str">
        <f t="shared" si="11"/>
        <v/>
      </c>
    </row>
    <row r="245" spans="7:12" x14ac:dyDescent="0.25">
      <c r="G245" s="13" t="str">
        <f t="shared" si="9"/>
        <v xml:space="preserve"> </v>
      </c>
      <c r="I245" s="4" t="str">
        <f t="shared" si="10"/>
        <v/>
      </c>
      <c r="L245" s="4" t="str">
        <f t="shared" si="11"/>
        <v/>
      </c>
    </row>
    <row r="246" spans="7:12" x14ac:dyDescent="0.25">
      <c r="G246" s="13" t="str">
        <f t="shared" si="9"/>
        <v xml:space="preserve"> </v>
      </c>
      <c r="I246" s="4" t="str">
        <f t="shared" si="10"/>
        <v/>
      </c>
      <c r="L246" s="4" t="str">
        <f t="shared" si="11"/>
        <v/>
      </c>
    </row>
    <row r="247" spans="7:12" x14ac:dyDescent="0.25">
      <c r="G247" s="13" t="str">
        <f t="shared" si="9"/>
        <v xml:space="preserve"> </v>
      </c>
      <c r="I247" s="4" t="str">
        <f t="shared" si="10"/>
        <v/>
      </c>
      <c r="L247" s="4" t="str">
        <f t="shared" si="11"/>
        <v/>
      </c>
    </row>
    <row r="248" spans="7:12" x14ac:dyDescent="0.25">
      <c r="G248" s="13" t="str">
        <f t="shared" si="9"/>
        <v xml:space="preserve"> </v>
      </c>
      <c r="I248" s="4" t="str">
        <f t="shared" si="10"/>
        <v/>
      </c>
      <c r="L248" s="4" t="str">
        <f t="shared" si="11"/>
        <v/>
      </c>
    </row>
    <row r="249" spans="7:12" x14ac:dyDescent="0.25">
      <c r="G249" s="13" t="str">
        <f t="shared" si="9"/>
        <v xml:space="preserve"> </v>
      </c>
      <c r="I249" s="4" t="str">
        <f t="shared" si="10"/>
        <v/>
      </c>
      <c r="L249" s="4" t="str">
        <f t="shared" si="11"/>
        <v/>
      </c>
    </row>
    <row r="250" spans="7:12" x14ac:dyDescent="0.25">
      <c r="G250" s="13" t="str">
        <f t="shared" si="9"/>
        <v xml:space="preserve"> </v>
      </c>
      <c r="I250" s="4" t="str">
        <f t="shared" si="10"/>
        <v/>
      </c>
      <c r="L250" s="4" t="str">
        <f t="shared" si="11"/>
        <v/>
      </c>
    </row>
    <row r="251" spans="7:12" x14ac:dyDescent="0.25">
      <c r="G251" s="13" t="str">
        <f t="shared" si="9"/>
        <v xml:space="preserve"> </v>
      </c>
      <c r="I251" s="4" t="str">
        <f t="shared" si="10"/>
        <v/>
      </c>
      <c r="L251" s="4" t="str">
        <f t="shared" si="11"/>
        <v/>
      </c>
    </row>
    <row r="252" spans="7:12" x14ac:dyDescent="0.25">
      <c r="G252" s="13" t="str">
        <f t="shared" si="9"/>
        <v xml:space="preserve"> </v>
      </c>
      <c r="I252" s="4" t="str">
        <f t="shared" si="10"/>
        <v/>
      </c>
      <c r="L252" s="4" t="str">
        <f t="shared" si="11"/>
        <v/>
      </c>
    </row>
    <row r="253" spans="7:12" x14ac:dyDescent="0.25">
      <c r="G253" s="13" t="str">
        <f t="shared" si="9"/>
        <v xml:space="preserve"> </v>
      </c>
      <c r="I253" s="4" t="str">
        <f t="shared" si="10"/>
        <v/>
      </c>
      <c r="L253" s="4" t="str">
        <f t="shared" si="11"/>
        <v/>
      </c>
    </row>
    <row r="254" spans="7:12" x14ac:dyDescent="0.25">
      <c r="G254" s="13" t="str">
        <f t="shared" si="9"/>
        <v xml:space="preserve"> </v>
      </c>
      <c r="I254" s="4" t="str">
        <f t="shared" si="10"/>
        <v/>
      </c>
      <c r="L254" s="4" t="str">
        <f t="shared" si="11"/>
        <v/>
      </c>
    </row>
    <row r="255" spans="7:12" x14ac:dyDescent="0.25">
      <c r="G255" s="13" t="str">
        <f t="shared" si="9"/>
        <v xml:space="preserve"> </v>
      </c>
      <c r="I255" s="4" t="str">
        <f t="shared" si="10"/>
        <v/>
      </c>
      <c r="L255" s="4" t="str">
        <f t="shared" si="11"/>
        <v/>
      </c>
    </row>
    <row r="256" spans="7:12" x14ac:dyDescent="0.25">
      <c r="G256" s="13" t="str">
        <f t="shared" si="9"/>
        <v xml:space="preserve"> </v>
      </c>
      <c r="I256" s="4" t="str">
        <f t="shared" si="10"/>
        <v/>
      </c>
      <c r="L256" s="4" t="str">
        <f t="shared" si="11"/>
        <v/>
      </c>
    </row>
    <row r="257" spans="7:12" x14ac:dyDescent="0.25">
      <c r="G257" s="13" t="str">
        <f t="shared" si="9"/>
        <v xml:space="preserve"> </v>
      </c>
      <c r="I257" s="4" t="str">
        <f t="shared" si="10"/>
        <v/>
      </c>
      <c r="L257" s="4" t="str">
        <f t="shared" si="11"/>
        <v/>
      </c>
    </row>
    <row r="258" spans="7:12" x14ac:dyDescent="0.25">
      <c r="G258" s="13" t="str">
        <f t="shared" si="9"/>
        <v xml:space="preserve"> </v>
      </c>
      <c r="I258" s="4" t="str">
        <f t="shared" si="10"/>
        <v/>
      </c>
      <c r="L258" s="4" t="str">
        <f t="shared" si="11"/>
        <v/>
      </c>
    </row>
    <row r="259" spans="7:12" x14ac:dyDescent="0.25">
      <c r="G259" s="13" t="str">
        <f t="shared" ref="G259:G322" si="12">A259&amp;" "&amp;B259</f>
        <v xml:space="preserve"> </v>
      </c>
      <c r="I259" s="4" t="str">
        <f t="shared" ref="I259:I322" si="13">IF(C259="","",C259)</f>
        <v/>
      </c>
      <c r="L259" s="4" t="str">
        <f t="shared" ref="L259:L322" si="14">IF(C259=$L$1,G259,"")</f>
        <v/>
      </c>
    </row>
    <row r="260" spans="7:12" x14ac:dyDescent="0.25">
      <c r="G260" s="13" t="str">
        <f t="shared" si="12"/>
        <v xml:space="preserve"> </v>
      </c>
      <c r="I260" s="4" t="str">
        <f t="shared" si="13"/>
        <v/>
      </c>
      <c r="L260" s="4" t="str">
        <f t="shared" si="14"/>
        <v/>
      </c>
    </row>
    <row r="261" spans="7:12" x14ac:dyDescent="0.25">
      <c r="G261" s="13" t="str">
        <f t="shared" si="12"/>
        <v xml:space="preserve"> </v>
      </c>
      <c r="I261" s="4" t="str">
        <f t="shared" si="13"/>
        <v/>
      </c>
      <c r="L261" s="4" t="str">
        <f t="shared" si="14"/>
        <v/>
      </c>
    </row>
    <row r="262" spans="7:12" x14ac:dyDescent="0.25">
      <c r="G262" s="13" t="str">
        <f t="shared" si="12"/>
        <v xml:space="preserve"> </v>
      </c>
      <c r="I262" s="4" t="str">
        <f t="shared" si="13"/>
        <v/>
      </c>
      <c r="L262" s="4" t="str">
        <f t="shared" si="14"/>
        <v/>
      </c>
    </row>
    <row r="263" spans="7:12" x14ac:dyDescent="0.25">
      <c r="G263" s="13" t="str">
        <f t="shared" si="12"/>
        <v xml:space="preserve"> </v>
      </c>
      <c r="I263" s="4" t="str">
        <f t="shared" si="13"/>
        <v/>
      </c>
      <c r="L263" s="4" t="str">
        <f t="shared" si="14"/>
        <v/>
      </c>
    </row>
    <row r="264" spans="7:12" x14ac:dyDescent="0.25">
      <c r="G264" s="13" t="str">
        <f t="shared" si="12"/>
        <v xml:space="preserve"> </v>
      </c>
      <c r="I264" s="4" t="str">
        <f t="shared" si="13"/>
        <v/>
      </c>
      <c r="L264" s="4" t="str">
        <f t="shared" si="14"/>
        <v/>
      </c>
    </row>
    <row r="265" spans="7:12" x14ac:dyDescent="0.25">
      <c r="G265" s="13" t="str">
        <f t="shared" si="12"/>
        <v xml:space="preserve"> </v>
      </c>
      <c r="I265" s="4" t="str">
        <f t="shared" si="13"/>
        <v/>
      </c>
      <c r="L265" s="4" t="str">
        <f t="shared" si="14"/>
        <v/>
      </c>
    </row>
    <row r="266" spans="7:12" x14ac:dyDescent="0.25">
      <c r="G266" s="13" t="str">
        <f t="shared" si="12"/>
        <v xml:space="preserve"> </v>
      </c>
      <c r="I266" s="4" t="str">
        <f t="shared" si="13"/>
        <v/>
      </c>
      <c r="L266" s="4" t="str">
        <f t="shared" si="14"/>
        <v/>
      </c>
    </row>
    <row r="267" spans="7:12" x14ac:dyDescent="0.25">
      <c r="G267" s="13" t="str">
        <f t="shared" si="12"/>
        <v xml:space="preserve"> </v>
      </c>
      <c r="I267" s="4" t="str">
        <f t="shared" si="13"/>
        <v/>
      </c>
      <c r="L267" s="4" t="str">
        <f t="shared" si="14"/>
        <v/>
      </c>
    </row>
    <row r="268" spans="7:12" x14ac:dyDescent="0.25">
      <c r="G268" s="13" t="str">
        <f t="shared" si="12"/>
        <v xml:space="preserve"> </v>
      </c>
      <c r="I268" s="4" t="str">
        <f t="shared" si="13"/>
        <v/>
      </c>
      <c r="L268" s="4" t="str">
        <f t="shared" si="14"/>
        <v/>
      </c>
    </row>
    <row r="269" spans="7:12" x14ac:dyDescent="0.25">
      <c r="G269" s="13" t="str">
        <f t="shared" si="12"/>
        <v xml:space="preserve"> </v>
      </c>
      <c r="I269" s="4" t="str">
        <f t="shared" si="13"/>
        <v/>
      </c>
      <c r="L269" s="4" t="str">
        <f t="shared" si="14"/>
        <v/>
      </c>
    </row>
    <row r="270" spans="7:12" x14ac:dyDescent="0.25">
      <c r="G270" s="13" t="str">
        <f t="shared" si="12"/>
        <v xml:space="preserve"> </v>
      </c>
      <c r="I270" s="4" t="str">
        <f t="shared" si="13"/>
        <v/>
      </c>
      <c r="L270" s="4" t="str">
        <f t="shared" si="14"/>
        <v/>
      </c>
    </row>
    <row r="271" spans="7:12" x14ac:dyDescent="0.25">
      <c r="G271" s="13" t="str">
        <f t="shared" si="12"/>
        <v xml:space="preserve"> </v>
      </c>
      <c r="I271" s="4" t="str">
        <f t="shared" si="13"/>
        <v/>
      </c>
      <c r="L271" s="4" t="str">
        <f t="shared" si="14"/>
        <v/>
      </c>
    </row>
    <row r="272" spans="7:12" x14ac:dyDescent="0.25">
      <c r="G272" s="13" t="str">
        <f t="shared" si="12"/>
        <v xml:space="preserve"> </v>
      </c>
      <c r="I272" s="4" t="str">
        <f t="shared" si="13"/>
        <v/>
      </c>
      <c r="L272" s="4" t="str">
        <f t="shared" si="14"/>
        <v/>
      </c>
    </row>
    <row r="273" spans="7:12" x14ac:dyDescent="0.25">
      <c r="G273" s="13" t="str">
        <f t="shared" si="12"/>
        <v xml:space="preserve"> </v>
      </c>
      <c r="I273" s="4" t="str">
        <f t="shared" si="13"/>
        <v/>
      </c>
      <c r="L273" s="4" t="str">
        <f t="shared" si="14"/>
        <v/>
      </c>
    </row>
    <row r="274" spans="7:12" x14ac:dyDescent="0.25">
      <c r="G274" s="13" t="str">
        <f t="shared" si="12"/>
        <v xml:space="preserve"> </v>
      </c>
      <c r="I274" s="4" t="str">
        <f t="shared" si="13"/>
        <v/>
      </c>
      <c r="L274" s="4" t="str">
        <f t="shared" si="14"/>
        <v/>
      </c>
    </row>
    <row r="275" spans="7:12" x14ac:dyDescent="0.25">
      <c r="G275" s="13" t="str">
        <f t="shared" si="12"/>
        <v xml:space="preserve"> </v>
      </c>
      <c r="I275" s="4" t="str">
        <f t="shared" si="13"/>
        <v/>
      </c>
      <c r="L275" s="4" t="str">
        <f t="shared" si="14"/>
        <v/>
      </c>
    </row>
    <row r="276" spans="7:12" x14ac:dyDescent="0.25">
      <c r="G276" s="13" t="str">
        <f t="shared" si="12"/>
        <v xml:space="preserve"> </v>
      </c>
      <c r="I276" s="4" t="str">
        <f t="shared" si="13"/>
        <v/>
      </c>
      <c r="L276" s="4" t="str">
        <f t="shared" si="14"/>
        <v/>
      </c>
    </row>
    <row r="277" spans="7:12" x14ac:dyDescent="0.25">
      <c r="G277" s="13" t="str">
        <f t="shared" si="12"/>
        <v xml:space="preserve"> </v>
      </c>
      <c r="I277" s="4" t="str">
        <f t="shared" si="13"/>
        <v/>
      </c>
      <c r="L277" s="4" t="str">
        <f t="shared" si="14"/>
        <v/>
      </c>
    </row>
    <row r="278" spans="7:12" x14ac:dyDescent="0.25">
      <c r="G278" s="13" t="str">
        <f t="shared" si="12"/>
        <v xml:space="preserve"> </v>
      </c>
      <c r="I278" s="4" t="str">
        <f t="shared" si="13"/>
        <v/>
      </c>
      <c r="L278" s="4" t="str">
        <f t="shared" si="14"/>
        <v/>
      </c>
    </row>
    <row r="279" spans="7:12" x14ac:dyDescent="0.25">
      <c r="G279" s="13" t="str">
        <f t="shared" si="12"/>
        <v xml:space="preserve"> </v>
      </c>
      <c r="I279" s="4" t="str">
        <f t="shared" si="13"/>
        <v/>
      </c>
      <c r="L279" s="4" t="str">
        <f t="shared" si="14"/>
        <v/>
      </c>
    </row>
    <row r="280" spans="7:12" x14ac:dyDescent="0.25">
      <c r="G280" s="13" t="str">
        <f t="shared" si="12"/>
        <v xml:space="preserve"> </v>
      </c>
      <c r="I280" s="4" t="str">
        <f t="shared" si="13"/>
        <v/>
      </c>
      <c r="L280" s="4" t="str">
        <f t="shared" si="14"/>
        <v/>
      </c>
    </row>
    <row r="281" spans="7:12" x14ac:dyDescent="0.25">
      <c r="G281" s="13" t="str">
        <f t="shared" si="12"/>
        <v xml:space="preserve"> </v>
      </c>
      <c r="I281" s="4" t="str">
        <f t="shared" si="13"/>
        <v/>
      </c>
      <c r="L281" s="4" t="str">
        <f t="shared" si="14"/>
        <v/>
      </c>
    </row>
    <row r="282" spans="7:12" x14ac:dyDescent="0.25">
      <c r="G282" s="13" t="str">
        <f t="shared" si="12"/>
        <v xml:space="preserve"> </v>
      </c>
      <c r="I282" s="4" t="str">
        <f t="shared" si="13"/>
        <v/>
      </c>
      <c r="L282" s="4" t="str">
        <f t="shared" si="14"/>
        <v/>
      </c>
    </row>
    <row r="283" spans="7:12" x14ac:dyDescent="0.25">
      <c r="G283" s="13" t="str">
        <f t="shared" si="12"/>
        <v xml:space="preserve"> </v>
      </c>
      <c r="I283" s="4" t="str">
        <f t="shared" si="13"/>
        <v/>
      </c>
      <c r="L283" s="4" t="str">
        <f t="shared" si="14"/>
        <v/>
      </c>
    </row>
    <row r="284" spans="7:12" x14ac:dyDescent="0.25">
      <c r="G284" s="13" t="str">
        <f t="shared" si="12"/>
        <v xml:space="preserve"> </v>
      </c>
      <c r="I284" s="4" t="str">
        <f t="shared" si="13"/>
        <v/>
      </c>
      <c r="L284" s="4" t="str">
        <f t="shared" si="14"/>
        <v/>
      </c>
    </row>
    <row r="285" spans="7:12" x14ac:dyDescent="0.25">
      <c r="G285" s="13" t="str">
        <f t="shared" si="12"/>
        <v xml:space="preserve"> </v>
      </c>
      <c r="I285" s="4" t="str">
        <f t="shared" si="13"/>
        <v/>
      </c>
      <c r="L285" s="4" t="str">
        <f t="shared" si="14"/>
        <v/>
      </c>
    </row>
    <row r="286" spans="7:12" x14ac:dyDescent="0.25">
      <c r="G286" s="13" t="str">
        <f t="shared" si="12"/>
        <v xml:space="preserve"> </v>
      </c>
      <c r="I286" s="4" t="str">
        <f t="shared" si="13"/>
        <v/>
      </c>
      <c r="L286" s="4" t="str">
        <f t="shared" si="14"/>
        <v/>
      </c>
    </row>
    <row r="287" spans="7:12" x14ac:dyDescent="0.25">
      <c r="G287" s="13" t="str">
        <f t="shared" si="12"/>
        <v xml:space="preserve"> </v>
      </c>
      <c r="I287" s="4" t="str">
        <f t="shared" si="13"/>
        <v/>
      </c>
      <c r="L287" s="4" t="str">
        <f t="shared" si="14"/>
        <v/>
      </c>
    </row>
    <row r="288" spans="7:12" x14ac:dyDescent="0.25">
      <c r="G288" s="13" t="str">
        <f t="shared" si="12"/>
        <v xml:space="preserve"> </v>
      </c>
      <c r="I288" s="4" t="str">
        <f t="shared" si="13"/>
        <v/>
      </c>
      <c r="L288" s="4" t="str">
        <f t="shared" si="14"/>
        <v/>
      </c>
    </row>
    <row r="289" spans="7:12" x14ac:dyDescent="0.25">
      <c r="G289" s="13" t="str">
        <f t="shared" si="12"/>
        <v xml:space="preserve"> </v>
      </c>
      <c r="I289" s="4" t="str">
        <f t="shared" si="13"/>
        <v/>
      </c>
      <c r="L289" s="4" t="str">
        <f t="shared" si="14"/>
        <v/>
      </c>
    </row>
    <row r="290" spans="7:12" x14ac:dyDescent="0.25">
      <c r="G290" s="13" t="str">
        <f t="shared" si="12"/>
        <v xml:space="preserve"> </v>
      </c>
      <c r="I290" s="4" t="str">
        <f t="shared" si="13"/>
        <v/>
      </c>
      <c r="L290" s="4" t="str">
        <f t="shared" si="14"/>
        <v/>
      </c>
    </row>
    <row r="291" spans="7:12" x14ac:dyDescent="0.25">
      <c r="G291" s="13" t="str">
        <f t="shared" si="12"/>
        <v xml:space="preserve"> </v>
      </c>
      <c r="I291" s="4" t="str">
        <f t="shared" si="13"/>
        <v/>
      </c>
      <c r="L291" s="4" t="str">
        <f t="shared" si="14"/>
        <v/>
      </c>
    </row>
    <row r="292" spans="7:12" x14ac:dyDescent="0.25">
      <c r="G292" s="13" t="str">
        <f t="shared" si="12"/>
        <v xml:space="preserve"> </v>
      </c>
      <c r="I292" s="4" t="str">
        <f t="shared" si="13"/>
        <v/>
      </c>
      <c r="L292" s="4" t="str">
        <f t="shared" si="14"/>
        <v/>
      </c>
    </row>
    <row r="293" spans="7:12" x14ac:dyDescent="0.25">
      <c r="G293" s="13" t="str">
        <f t="shared" si="12"/>
        <v xml:space="preserve"> </v>
      </c>
      <c r="I293" s="4" t="str">
        <f t="shared" si="13"/>
        <v/>
      </c>
      <c r="L293" s="4" t="str">
        <f t="shared" si="14"/>
        <v/>
      </c>
    </row>
    <row r="294" spans="7:12" x14ac:dyDescent="0.25">
      <c r="G294" s="13" t="str">
        <f t="shared" si="12"/>
        <v xml:space="preserve"> </v>
      </c>
      <c r="I294" s="4" t="str">
        <f t="shared" si="13"/>
        <v/>
      </c>
      <c r="L294" s="4" t="str">
        <f t="shared" si="14"/>
        <v/>
      </c>
    </row>
    <row r="295" spans="7:12" x14ac:dyDescent="0.25">
      <c r="G295" s="13" t="str">
        <f t="shared" si="12"/>
        <v xml:space="preserve"> </v>
      </c>
      <c r="I295" s="4" t="str">
        <f t="shared" si="13"/>
        <v/>
      </c>
      <c r="L295" s="4" t="str">
        <f t="shared" si="14"/>
        <v/>
      </c>
    </row>
    <row r="296" spans="7:12" x14ac:dyDescent="0.25">
      <c r="G296" s="13" t="str">
        <f t="shared" si="12"/>
        <v xml:space="preserve"> </v>
      </c>
      <c r="I296" s="4" t="str">
        <f t="shared" si="13"/>
        <v/>
      </c>
      <c r="L296" s="4" t="str">
        <f t="shared" si="14"/>
        <v/>
      </c>
    </row>
    <row r="297" spans="7:12" x14ac:dyDescent="0.25">
      <c r="G297" s="13" t="str">
        <f t="shared" si="12"/>
        <v xml:space="preserve"> </v>
      </c>
      <c r="I297" s="4" t="str">
        <f t="shared" si="13"/>
        <v/>
      </c>
      <c r="L297" s="4" t="str">
        <f t="shared" si="14"/>
        <v/>
      </c>
    </row>
    <row r="298" spans="7:12" x14ac:dyDescent="0.25">
      <c r="G298" s="13" t="str">
        <f t="shared" si="12"/>
        <v xml:space="preserve"> </v>
      </c>
      <c r="I298" s="4" t="str">
        <f t="shared" si="13"/>
        <v/>
      </c>
      <c r="L298" s="4" t="str">
        <f t="shared" si="14"/>
        <v/>
      </c>
    </row>
    <row r="299" spans="7:12" x14ac:dyDescent="0.25">
      <c r="G299" s="13" t="str">
        <f t="shared" si="12"/>
        <v xml:space="preserve"> </v>
      </c>
      <c r="I299" s="4" t="str">
        <f t="shared" si="13"/>
        <v/>
      </c>
      <c r="L299" s="4" t="str">
        <f t="shared" si="14"/>
        <v/>
      </c>
    </row>
    <row r="300" spans="7:12" x14ac:dyDescent="0.25">
      <c r="G300" s="13" t="str">
        <f t="shared" si="12"/>
        <v xml:space="preserve"> </v>
      </c>
      <c r="I300" s="4" t="str">
        <f t="shared" si="13"/>
        <v/>
      </c>
      <c r="L300" s="4" t="str">
        <f t="shared" si="14"/>
        <v/>
      </c>
    </row>
    <row r="301" spans="7:12" x14ac:dyDescent="0.25">
      <c r="G301" s="13" t="str">
        <f t="shared" si="12"/>
        <v xml:space="preserve"> </v>
      </c>
      <c r="I301" s="4" t="str">
        <f t="shared" si="13"/>
        <v/>
      </c>
      <c r="L301" s="4" t="str">
        <f t="shared" si="14"/>
        <v/>
      </c>
    </row>
    <row r="302" spans="7:12" x14ac:dyDescent="0.25">
      <c r="G302" s="13" t="str">
        <f t="shared" si="12"/>
        <v xml:space="preserve"> </v>
      </c>
      <c r="I302" s="4" t="str">
        <f t="shared" si="13"/>
        <v/>
      </c>
      <c r="L302" s="4" t="str">
        <f t="shared" si="14"/>
        <v/>
      </c>
    </row>
    <row r="303" spans="7:12" x14ac:dyDescent="0.25">
      <c r="G303" s="13" t="str">
        <f t="shared" si="12"/>
        <v xml:space="preserve"> </v>
      </c>
      <c r="I303" s="4" t="str">
        <f t="shared" si="13"/>
        <v/>
      </c>
      <c r="L303" s="4" t="str">
        <f t="shared" si="14"/>
        <v/>
      </c>
    </row>
    <row r="304" spans="7:12" x14ac:dyDescent="0.25">
      <c r="G304" s="13" t="str">
        <f t="shared" si="12"/>
        <v xml:space="preserve"> </v>
      </c>
      <c r="I304" s="4" t="str">
        <f t="shared" si="13"/>
        <v/>
      </c>
      <c r="L304" s="4" t="str">
        <f t="shared" si="14"/>
        <v/>
      </c>
    </row>
    <row r="305" spans="7:12" x14ac:dyDescent="0.25">
      <c r="G305" s="13" t="str">
        <f t="shared" si="12"/>
        <v xml:space="preserve"> </v>
      </c>
      <c r="I305" s="4" t="str">
        <f t="shared" si="13"/>
        <v/>
      </c>
      <c r="L305" s="4" t="str">
        <f t="shared" si="14"/>
        <v/>
      </c>
    </row>
    <row r="306" spans="7:12" x14ac:dyDescent="0.25">
      <c r="G306" s="13" t="str">
        <f t="shared" si="12"/>
        <v xml:space="preserve"> </v>
      </c>
      <c r="I306" s="4" t="str">
        <f t="shared" si="13"/>
        <v/>
      </c>
      <c r="L306" s="4" t="str">
        <f t="shared" si="14"/>
        <v/>
      </c>
    </row>
    <row r="307" spans="7:12" x14ac:dyDescent="0.25">
      <c r="G307" s="13" t="str">
        <f t="shared" si="12"/>
        <v xml:space="preserve"> </v>
      </c>
      <c r="I307" s="4" t="str">
        <f t="shared" si="13"/>
        <v/>
      </c>
      <c r="L307" s="4" t="str">
        <f t="shared" si="14"/>
        <v/>
      </c>
    </row>
    <row r="308" spans="7:12" x14ac:dyDescent="0.25">
      <c r="G308" s="13" t="str">
        <f t="shared" si="12"/>
        <v xml:space="preserve"> </v>
      </c>
      <c r="I308" s="4" t="str">
        <f t="shared" si="13"/>
        <v/>
      </c>
      <c r="L308" s="4" t="str">
        <f t="shared" si="14"/>
        <v/>
      </c>
    </row>
    <row r="309" spans="7:12" x14ac:dyDescent="0.25">
      <c r="G309" s="13" t="str">
        <f t="shared" si="12"/>
        <v xml:space="preserve"> </v>
      </c>
      <c r="I309" s="4" t="str">
        <f t="shared" si="13"/>
        <v/>
      </c>
      <c r="L309" s="4" t="str">
        <f t="shared" si="14"/>
        <v/>
      </c>
    </row>
    <row r="310" spans="7:12" x14ac:dyDescent="0.25">
      <c r="G310" s="13" t="str">
        <f t="shared" si="12"/>
        <v xml:space="preserve"> </v>
      </c>
      <c r="I310" s="4" t="str">
        <f t="shared" si="13"/>
        <v/>
      </c>
      <c r="L310" s="4" t="str">
        <f t="shared" si="14"/>
        <v/>
      </c>
    </row>
    <row r="311" spans="7:12" x14ac:dyDescent="0.25">
      <c r="G311" s="13" t="str">
        <f t="shared" si="12"/>
        <v xml:space="preserve"> </v>
      </c>
      <c r="I311" s="4" t="str">
        <f t="shared" si="13"/>
        <v/>
      </c>
      <c r="L311" s="4" t="str">
        <f t="shared" si="14"/>
        <v/>
      </c>
    </row>
    <row r="312" spans="7:12" x14ac:dyDescent="0.25">
      <c r="G312" s="13" t="str">
        <f t="shared" si="12"/>
        <v xml:space="preserve"> </v>
      </c>
      <c r="I312" s="4" t="str">
        <f t="shared" si="13"/>
        <v/>
      </c>
      <c r="L312" s="4" t="str">
        <f t="shared" si="14"/>
        <v/>
      </c>
    </row>
    <row r="313" spans="7:12" x14ac:dyDescent="0.25">
      <c r="G313" s="13" t="str">
        <f t="shared" si="12"/>
        <v xml:space="preserve"> </v>
      </c>
      <c r="I313" s="4" t="str">
        <f t="shared" si="13"/>
        <v/>
      </c>
      <c r="L313" s="4" t="str">
        <f t="shared" si="14"/>
        <v/>
      </c>
    </row>
    <row r="314" spans="7:12" x14ac:dyDescent="0.25">
      <c r="G314" s="13" t="str">
        <f t="shared" si="12"/>
        <v xml:space="preserve"> </v>
      </c>
      <c r="I314" s="4" t="str">
        <f t="shared" si="13"/>
        <v/>
      </c>
      <c r="L314" s="4" t="str">
        <f t="shared" si="14"/>
        <v/>
      </c>
    </row>
    <row r="315" spans="7:12" x14ac:dyDescent="0.25">
      <c r="G315" s="13" t="str">
        <f t="shared" si="12"/>
        <v xml:space="preserve"> </v>
      </c>
      <c r="I315" s="4" t="str">
        <f t="shared" si="13"/>
        <v/>
      </c>
      <c r="L315" s="4" t="str">
        <f t="shared" si="14"/>
        <v/>
      </c>
    </row>
    <row r="316" spans="7:12" x14ac:dyDescent="0.25">
      <c r="G316" s="13" t="str">
        <f t="shared" si="12"/>
        <v xml:space="preserve"> </v>
      </c>
      <c r="I316" s="4" t="str">
        <f t="shared" si="13"/>
        <v/>
      </c>
      <c r="L316" s="4" t="str">
        <f t="shared" si="14"/>
        <v/>
      </c>
    </row>
    <row r="317" spans="7:12" x14ac:dyDescent="0.25">
      <c r="G317" s="13" t="str">
        <f t="shared" si="12"/>
        <v xml:space="preserve"> </v>
      </c>
      <c r="I317" s="4" t="str">
        <f t="shared" si="13"/>
        <v/>
      </c>
      <c r="L317" s="4" t="str">
        <f t="shared" si="14"/>
        <v/>
      </c>
    </row>
    <row r="318" spans="7:12" x14ac:dyDescent="0.25">
      <c r="G318" s="13" t="str">
        <f t="shared" si="12"/>
        <v xml:space="preserve"> </v>
      </c>
      <c r="I318" s="4" t="str">
        <f t="shared" si="13"/>
        <v/>
      </c>
      <c r="L318" s="4" t="str">
        <f t="shared" si="14"/>
        <v/>
      </c>
    </row>
    <row r="319" spans="7:12" x14ac:dyDescent="0.25">
      <c r="G319" s="13" t="str">
        <f t="shared" si="12"/>
        <v xml:space="preserve"> </v>
      </c>
      <c r="I319" s="4" t="str">
        <f t="shared" si="13"/>
        <v/>
      </c>
      <c r="L319" s="4" t="str">
        <f t="shared" si="14"/>
        <v/>
      </c>
    </row>
    <row r="320" spans="7:12" x14ac:dyDescent="0.25">
      <c r="G320" s="13" t="str">
        <f t="shared" si="12"/>
        <v xml:space="preserve"> </v>
      </c>
      <c r="I320" s="4" t="str">
        <f t="shared" si="13"/>
        <v/>
      </c>
      <c r="L320" s="4" t="str">
        <f t="shared" si="14"/>
        <v/>
      </c>
    </row>
    <row r="321" spans="7:12" x14ac:dyDescent="0.25">
      <c r="G321" s="13" t="str">
        <f t="shared" si="12"/>
        <v xml:space="preserve"> </v>
      </c>
      <c r="I321" s="4" t="str">
        <f t="shared" si="13"/>
        <v/>
      </c>
      <c r="L321" s="4" t="str">
        <f t="shared" si="14"/>
        <v/>
      </c>
    </row>
    <row r="322" spans="7:12" x14ac:dyDescent="0.25">
      <c r="G322" s="13" t="str">
        <f t="shared" si="12"/>
        <v xml:space="preserve"> </v>
      </c>
      <c r="I322" s="4" t="str">
        <f t="shared" si="13"/>
        <v/>
      </c>
      <c r="L322" s="4" t="str">
        <f t="shared" si="14"/>
        <v/>
      </c>
    </row>
    <row r="323" spans="7:12" x14ac:dyDescent="0.25">
      <c r="G323" s="13" t="str">
        <f t="shared" ref="G323:G361" si="15">A323&amp;" "&amp;B323</f>
        <v xml:space="preserve"> </v>
      </c>
      <c r="I323" s="4" t="str">
        <f t="shared" ref="I323:I361" si="16">IF(C323="","",C323)</f>
        <v/>
      </c>
      <c r="L323" s="4" t="str">
        <f t="shared" ref="L323:L361" si="17">IF(C323=$L$1,G323,"")</f>
        <v/>
      </c>
    </row>
    <row r="324" spans="7:12" x14ac:dyDescent="0.25">
      <c r="G324" s="13" t="str">
        <f t="shared" si="15"/>
        <v xml:space="preserve"> </v>
      </c>
      <c r="I324" s="4" t="str">
        <f t="shared" si="16"/>
        <v/>
      </c>
      <c r="L324" s="4" t="str">
        <f t="shared" si="17"/>
        <v/>
      </c>
    </row>
    <row r="325" spans="7:12" x14ac:dyDescent="0.25">
      <c r="G325" s="13" t="str">
        <f t="shared" si="15"/>
        <v xml:space="preserve"> </v>
      </c>
      <c r="I325" s="4" t="str">
        <f t="shared" si="16"/>
        <v/>
      </c>
      <c r="L325" s="4" t="str">
        <f t="shared" si="17"/>
        <v/>
      </c>
    </row>
    <row r="326" spans="7:12" x14ac:dyDescent="0.25">
      <c r="G326" s="13" t="str">
        <f t="shared" si="15"/>
        <v xml:space="preserve"> </v>
      </c>
      <c r="I326" s="4" t="str">
        <f t="shared" si="16"/>
        <v/>
      </c>
      <c r="L326" s="4" t="str">
        <f t="shared" si="17"/>
        <v/>
      </c>
    </row>
    <row r="327" spans="7:12" x14ac:dyDescent="0.25">
      <c r="G327" s="13" t="str">
        <f t="shared" si="15"/>
        <v xml:space="preserve"> </v>
      </c>
      <c r="I327" s="4" t="str">
        <f t="shared" si="16"/>
        <v/>
      </c>
      <c r="L327" s="4" t="str">
        <f t="shared" si="17"/>
        <v/>
      </c>
    </row>
    <row r="328" spans="7:12" x14ac:dyDescent="0.25">
      <c r="G328" s="13" t="str">
        <f t="shared" si="15"/>
        <v xml:space="preserve"> </v>
      </c>
      <c r="I328" s="4" t="str">
        <f t="shared" si="16"/>
        <v/>
      </c>
      <c r="L328" s="4" t="str">
        <f t="shared" si="17"/>
        <v/>
      </c>
    </row>
    <row r="329" spans="7:12" x14ac:dyDescent="0.25">
      <c r="G329" s="13" t="str">
        <f t="shared" si="15"/>
        <v xml:space="preserve"> </v>
      </c>
      <c r="I329" s="4" t="str">
        <f t="shared" si="16"/>
        <v/>
      </c>
      <c r="L329" s="4" t="str">
        <f t="shared" si="17"/>
        <v/>
      </c>
    </row>
    <row r="330" spans="7:12" x14ac:dyDescent="0.25">
      <c r="G330" s="13" t="str">
        <f t="shared" si="15"/>
        <v xml:space="preserve"> </v>
      </c>
      <c r="I330" s="4" t="str">
        <f t="shared" si="16"/>
        <v/>
      </c>
      <c r="L330" s="4" t="str">
        <f t="shared" si="17"/>
        <v/>
      </c>
    </row>
    <row r="331" spans="7:12" x14ac:dyDescent="0.25">
      <c r="G331" s="13" t="str">
        <f t="shared" si="15"/>
        <v xml:space="preserve"> </v>
      </c>
      <c r="I331" s="4" t="str">
        <f t="shared" si="16"/>
        <v/>
      </c>
      <c r="L331" s="4" t="str">
        <f t="shared" si="17"/>
        <v/>
      </c>
    </row>
    <row r="332" spans="7:12" x14ac:dyDescent="0.25">
      <c r="G332" s="13" t="str">
        <f t="shared" si="15"/>
        <v xml:space="preserve"> </v>
      </c>
      <c r="I332" s="4" t="str">
        <f t="shared" si="16"/>
        <v/>
      </c>
      <c r="L332" s="4" t="str">
        <f t="shared" si="17"/>
        <v/>
      </c>
    </row>
    <row r="333" spans="7:12" x14ac:dyDescent="0.25">
      <c r="G333" s="13" t="str">
        <f t="shared" si="15"/>
        <v xml:space="preserve"> </v>
      </c>
      <c r="I333" s="4" t="str">
        <f t="shared" si="16"/>
        <v/>
      </c>
      <c r="L333" s="4" t="str">
        <f t="shared" si="17"/>
        <v/>
      </c>
    </row>
    <row r="334" spans="7:12" x14ac:dyDescent="0.25">
      <c r="G334" s="13" t="str">
        <f t="shared" si="15"/>
        <v xml:space="preserve"> </v>
      </c>
      <c r="I334" s="4" t="str">
        <f t="shared" si="16"/>
        <v/>
      </c>
      <c r="L334" s="4" t="str">
        <f t="shared" si="17"/>
        <v/>
      </c>
    </row>
    <row r="335" spans="7:12" x14ac:dyDescent="0.25">
      <c r="G335" s="13" t="str">
        <f t="shared" si="15"/>
        <v xml:space="preserve"> </v>
      </c>
      <c r="I335" s="4" t="str">
        <f t="shared" si="16"/>
        <v/>
      </c>
      <c r="L335" s="4" t="str">
        <f t="shared" si="17"/>
        <v/>
      </c>
    </row>
    <row r="336" spans="7:12" x14ac:dyDescent="0.25">
      <c r="G336" s="13" t="str">
        <f t="shared" si="15"/>
        <v xml:space="preserve"> </v>
      </c>
      <c r="I336" s="4" t="str">
        <f t="shared" si="16"/>
        <v/>
      </c>
      <c r="L336" s="4" t="str">
        <f t="shared" si="17"/>
        <v/>
      </c>
    </row>
    <row r="337" spans="7:12" x14ac:dyDescent="0.25">
      <c r="G337" s="13" t="str">
        <f t="shared" si="15"/>
        <v xml:space="preserve"> </v>
      </c>
      <c r="I337" s="4" t="str">
        <f t="shared" si="16"/>
        <v/>
      </c>
      <c r="L337" s="4" t="str">
        <f t="shared" si="17"/>
        <v/>
      </c>
    </row>
    <row r="338" spans="7:12" x14ac:dyDescent="0.25">
      <c r="G338" s="13" t="str">
        <f t="shared" si="15"/>
        <v xml:space="preserve"> </v>
      </c>
      <c r="I338" s="4" t="str">
        <f t="shared" si="16"/>
        <v/>
      </c>
      <c r="L338" s="4" t="str">
        <f t="shared" si="17"/>
        <v/>
      </c>
    </row>
    <row r="339" spans="7:12" x14ac:dyDescent="0.25">
      <c r="G339" s="13" t="str">
        <f t="shared" si="15"/>
        <v xml:space="preserve"> </v>
      </c>
      <c r="I339" s="4" t="str">
        <f t="shared" si="16"/>
        <v/>
      </c>
      <c r="L339" s="4" t="str">
        <f t="shared" si="17"/>
        <v/>
      </c>
    </row>
    <row r="340" spans="7:12" x14ac:dyDescent="0.25">
      <c r="G340" s="13" t="str">
        <f t="shared" si="15"/>
        <v xml:space="preserve"> </v>
      </c>
      <c r="I340" s="4" t="str">
        <f t="shared" si="16"/>
        <v/>
      </c>
      <c r="L340" s="4" t="str">
        <f t="shared" si="17"/>
        <v/>
      </c>
    </row>
    <row r="341" spans="7:12" x14ac:dyDescent="0.25">
      <c r="G341" s="13" t="str">
        <f t="shared" si="15"/>
        <v xml:space="preserve"> </v>
      </c>
      <c r="I341" s="4" t="str">
        <f t="shared" si="16"/>
        <v/>
      </c>
      <c r="L341" s="4" t="str">
        <f t="shared" si="17"/>
        <v/>
      </c>
    </row>
    <row r="342" spans="7:12" x14ac:dyDescent="0.25">
      <c r="G342" s="13" t="str">
        <f t="shared" si="15"/>
        <v xml:space="preserve"> </v>
      </c>
      <c r="I342" s="4" t="str">
        <f t="shared" si="16"/>
        <v/>
      </c>
      <c r="L342" s="4" t="str">
        <f t="shared" si="17"/>
        <v/>
      </c>
    </row>
    <row r="343" spans="7:12" x14ac:dyDescent="0.25">
      <c r="G343" s="13" t="str">
        <f t="shared" si="15"/>
        <v xml:space="preserve"> </v>
      </c>
      <c r="I343" s="4" t="str">
        <f t="shared" si="16"/>
        <v/>
      </c>
      <c r="L343" s="4" t="str">
        <f t="shared" si="17"/>
        <v/>
      </c>
    </row>
    <row r="344" spans="7:12" x14ac:dyDescent="0.25">
      <c r="G344" s="13" t="str">
        <f t="shared" si="15"/>
        <v xml:space="preserve"> </v>
      </c>
      <c r="I344" s="4" t="str">
        <f t="shared" si="16"/>
        <v/>
      </c>
      <c r="L344" s="4" t="str">
        <f t="shared" si="17"/>
        <v/>
      </c>
    </row>
    <row r="345" spans="7:12" x14ac:dyDescent="0.25">
      <c r="G345" s="13" t="str">
        <f t="shared" si="15"/>
        <v xml:space="preserve"> </v>
      </c>
      <c r="I345" s="4" t="str">
        <f t="shared" si="16"/>
        <v/>
      </c>
      <c r="L345" s="4" t="str">
        <f t="shared" si="17"/>
        <v/>
      </c>
    </row>
    <row r="346" spans="7:12" x14ac:dyDescent="0.25">
      <c r="G346" s="13" t="str">
        <f t="shared" si="15"/>
        <v xml:space="preserve"> </v>
      </c>
      <c r="I346" s="4" t="str">
        <f t="shared" si="16"/>
        <v/>
      </c>
      <c r="L346" s="4" t="str">
        <f t="shared" si="17"/>
        <v/>
      </c>
    </row>
    <row r="347" spans="7:12" x14ac:dyDescent="0.25">
      <c r="G347" s="13" t="str">
        <f t="shared" si="15"/>
        <v xml:space="preserve"> </v>
      </c>
      <c r="I347" s="4" t="str">
        <f t="shared" si="16"/>
        <v/>
      </c>
      <c r="L347" s="4" t="str">
        <f t="shared" si="17"/>
        <v/>
      </c>
    </row>
    <row r="348" spans="7:12" x14ac:dyDescent="0.25">
      <c r="G348" s="13" t="str">
        <f t="shared" si="15"/>
        <v xml:space="preserve"> </v>
      </c>
      <c r="I348" s="4" t="str">
        <f t="shared" si="16"/>
        <v/>
      </c>
      <c r="L348" s="4" t="str">
        <f t="shared" si="17"/>
        <v/>
      </c>
    </row>
    <row r="349" spans="7:12" x14ac:dyDescent="0.25">
      <c r="G349" s="13" t="str">
        <f t="shared" si="15"/>
        <v xml:space="preserve"> </v>
      </c>
      <c r="I349" s="4" t="str">
        <f t="shared" si="16"/>
        <v/>
      </c>
      <c r="L349" s="4" t="str">
        <f t="shared" si="17"/>
        <v/>
      </c>
    </row>
    <row r="350" spans="7:12" x14ac:dyDescent="0.25">
      <c r="G350" s="13" t="str">
        <f t="shared" si="15"/>
        <v xml:space="preserve"> </v>
      </c>
      <c r="I350" s="4" t="str">
        <f t="shared" si="16"/>
        <v/>
      </c>
      <c r="L350" s="4" t="str">
        <f t="shared" si="17"/>
        <v/>
      </c>
    </row>
    <row r="351" spans="7:12" x14ac:dyDescent="0.25">
      <c r="G351" s="13" t="str">
        <f t="shared" si="15"/>
        <v xml:space="preserve"> </v>
      </c>
      <c r="I351" s="4" t="str">
        <f t="shared" si="16"/>
        <v/>
      </c>
      <c r="L351" s="4" t="str">
        <f t="shared" si="17"/>
        <v/>
      </c>
    </row>
    <row r="352" spans="7:12" x14ac:dyDescent="0.25">
      <c r="G352" s="13" t="str">
        <f t="shared" si="15"/>
        <v xml:space="preserve"> </v>
      </c>
      <c r="I352" s="4" t="str">
        <f t="shared" si="16"/>
        <v/>
      </c>
      <c r="L352" s="4" t="str">
        <f t="shared" si="17"/>
        <v/>
      </c>
    </row>
    <row r="353" spans="7:12" x14ac:dyDescent="0.25">
      <c r="G353" s="13" t="str">
        <f t="shared" si="15"/>
        <v xml:space="preserve"> </v>
      </c>
      <c r="I353" s="4" t="str">
        <f t="shared" si="16"/>
        <v/>
      </c>
      <c r="L353" s="4" t="str">
        <f t="shared" si="17"/>
        <v/>
      </c>
    </row>
    <row r="354" spans="7:12" x14ac:dyDescent="0.25">
      <c r="G354" s="13" t="str">
        <f t="shared" si="15"/>
        <v xml:space="preserve"> </v>
      </c>
      <c r="I354" s="4" t="str">
        <f t="shared" si="16"/>
        <v/>
      </c>
      <c r="L354" s="4" t="str">
        <f t="shared" si="17"/>
        <v/>
      </c>
    </row>
    <row r="355" spans="7:12" x14ac:dyDescent="0.25">
      <c r="G355" s="13" t="str">
        <f t="shared" si="15"/>
        <v xml:space="preserve"> </v>
      </c>
      <c r="I355" s="4" t="str">
        <f t="shared" si="16"/>
        <v/>
      </c>
      <c r="L355" s="4" t="str">
        <f t="shared" si="17"/>
        <v/>
      </c>
    </row>
    <row r="356" spans="7:12" x14ac:dyDescent="0.25">
      <c r="G356" s="13" t="str">
        <f t="shared" si="15"/>
        <v xml:space="preserve"> </v>
      </c>
      <c r="I356" s="4" t="str">
        <f t="shared" si="16"/>
        <v/>
      </c>
      <c r="L356" s="4" t="str">
        <f t="shared" si="17"/>
        <v/>
      </c>
    </row>
    <row r="357" spans="7:12" x14ac:dyDescent="0.25">
      <c r="G357" s="13" t="str">
        <f t="shared" si="15"/>
        <v xml:space="preserve"> </v>
      </c>
      <c r="I357" s="4" t="str">
        <f t="shared" si="16"/>
        <v/>
      </c>
      <c r="L357" s="4" t="str">
        <f t="shared" si="17"/>
        <v/>
      </c>
    </row>
    <row r="358" spans="7:12" x14ac:dyDescent="0.25">
      <c r="G358" s="13" t="str">
        <f t="shared" si="15"/>
        <v xml:space="preserve"> </v>
      </c>
      <c r="I358" s="4" t="str">
        <f t="shared" si="16"/>
        <v/>
      </c>
      <c r="L358" s="4" t="str">
        <f t="shared" si="17"/>
        <v/>
      </c>
    </row>
    <row r="359" spans="7:12" x14ac:dyDescent="0.25">
      <c r="G359" s="13" t="str">
        <f t="shared" si="15"/>
        <v xml:space="preserve"> </v>
      </c>
      <c r="I359" s="4" t="str">
        <f t="shared" si="16"/>
        <v/>
      </c>
      <c r="L359" s="4" t="str">
        <f t="shared" si="17"/>
        <v/>
      </c>
    </row>
    <row r="360" spans="7:12" x14ac:dyDescent="0.25">
      <c r="G360" s="13" t="str">
        <f t="shared" si="15"/>
        <v xml:space="preserve"> </v>
      </c>
      <c r="I360" s="4" t="str">
        <f t="shared" si="16"/>
        <v/>
      </c>
      <c r="L360" s="4" t="str">
        <f t="shared" si="17"/>
        <v/>
      </c>
    </row>
    <row r="361" spans="7:12" x14ac:dyDescent="0.25">
      <c r="G361" s="13" t="str">
        <f t="shared" si="15"/>
        <v xml:space="preserve"> </v>
      </c>
      <c r="I361" s="4" t="str">
        <f t="shared" si="16"/>
        <v/>
      </c>
      <c r="L361" s="4" t="str">
        <f t="shared" si="17"/>
        <v/>
      </c>
    </row>
  </sheetData>
  <sheetProtection sheet="1" objects="1" scenarios="1"/>
  <mergeCells count="3">
    <mergeCell ref="D4:F4"/>
    <mergeCell ref="D5:F5"/>
    <mergeCell ref="D6:F6"/>
  </mergeCells>
  <dataValidations count="1">
    <dataValidation allowBlank="1" showInputMessage="1" showErrorMessage="1" promptTitle="à partir de cette case bleue" prompt="_x000a_Coller (valeurs)_x000a_vos listes de classes_x000a_les unes à la suite des autres_x000a__x000a_Jusqu'à 10 classes_x000a_et 360 élèves maximum" sqref="A2" xr:uid="{5E29031A-324E-4D91-9978-B5D4D7FD98AA}"/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5C1F9-9D5B-4320-8528-0FE49A691FC2}">
  <sheetPr>
    <tabColor rgb="FF92D050"/>
  </sheetPr>
  <dimension ref="A1:A11"/>
  <sheetViews>
    <sheetView showGridLines="0" showRowColHeaders="0" tabSelected="1" workbookViewId="0">
      <selection activeCell="A8" sqref="A8"/>
    </sheetView>
  </sheetViews>
  <sheetFormatPr baseColWidth="10" defaultRowHeight="15" x14ac:dyDescent="0.25"/>
  <cols>
    <col min="1" max="1" width="147.28515625" customWidth="1"/>
  </cols>
  <sheetData>
    <row r="1" spans="1:1" ht="18.75" x14ac:dyDescent="0.3">
      <c r="A1" s="77" t="s">
        <v>147</v>
      </c>
    </row>
    <row r="2" spans="1:1" x14ac:dyDescent="0.25">
      <c r="A2" s="78" t="s">
        <v>146</v>
      </c>
    </row>
    <row r="3" spans="1:1" x14ac:dyDescent="0.25">
      <c r="A3" t="s">
        <v>142</v>
      </c>
    </row>
    <row r="4" spans="1:1" x14ac:dyDescent="0.25">
      <c r="A4" t="s">
        <v>143</v>
      </c>
    </row>
    <row r="5" spans="1:1" x14ac:dyDescent="0.25">
      <c r="A5" t="s">
        <v>144</v>
      </c>
    </row>
    <row r="6" spans="1:1" x14ac:dyDescent="0.25">
      <c r="A6" t="s">
        <v>145</v>
      </c>
    </row>
    <row r="8" spans="1:1" ht="21" x14ac:dyDescent="0.25">
      <c r="A8" s="308" t="s">
        <v>295</v>
      </c>
    </row>
    <row r="10" spans="1:1" ht="18.75" x14ac:dyDescent="0.3">
      <c r="A10" s="309" t="s">
        <v>305</v>
      </c>
    </row>
    <row r="11" spans="1:1" x14ac:dyDescent="0.25">
      <c r="A11" s="205" t="s">
        <v>306</v>
      </c>
    </row>
  </sheetData>
  <sheetProtection sheet="1" objects="1" scenarios="1"/>
  <hyperlinks>
    <hyperlink ref="A2" r:id="rId1" xr:uid="{0729FA7B-03D3-4065-B71F-E9C99C8CCBFA}"/>
    <hyperlink ref="A8" r:id="rId2" xr:uid="{B44CF1C9-A150-4F93-831B-4AE46F916044}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1F4CA-46A8-48C6-86F0-E13115068EF2}">
  <dimension ref="A1:CH97"/>
  <sheetViews>
    <sheetView zoomScaleNormal="100" workbookViewId="0">
      <selection activeCell="G2" sqref="G2"/>
    </sheetView>
  </sheetViews>
  <sheetFormatPr baseColWidth="10" defaultColWidth="22.85546875" defaultRowHeight="15" x14ac:dyDescent="0.25"/>
  <cols>
    <col min="1" max="17" width="22.85546875" style="18"/>
    <col min="18" max="86" width="22.85546875" style="13"/>
    <col min="87" max="16384" width="22.85546875" style="18"/>
  </cols>
  <sheetData>
    <row r="1" spans="1:86" s="16" customFormat="1" ht="30.6" customHeight="1" x14ac:dyDescent="0.25">
      <c r="A1" s="14" t="s">
        <v>109</v>
      </c>
      <c r="B1" s="14" t="s">
        <v>123</v>
      </c>
      <c r="C1" s="14" t="s">
        <v>110</v>
      </c>
      <c r="D1" s="14" t="s">
        <v>111</v>
      </c>
      <c r="E1" s="14" t="s">
        <v>114</v>
      </c>
      <c r="F1" s="14" t="s">
        <v>124</v>
      </c>
      <c r="G1" s="14" t="s">
        <v>307</v>
      </c>
      <c r="H1" s="14" t="s">
        <v>303</v>
      </c>
      <c r="I1" s="14" t="s">
        <v>126</v>
      </c>
      <c r="J1" s="14" t="s">
        <v>304</v>
      </c>
      <c r="K1" s="14" t="s">
        <v>115</v>
      </c>
      <c r="L1" s="14" t="s">
        <v>128</v>
      </c>
      <c r="M1" s="14" t="s">
        <v>136</v>
      </c>
      <c r="N1" s="14" t="s">
        <v>129</v>
      </c>
      <c r="O1" s="14" t="s">
        <v>130</v>
      </c>
      <c r="P1" s="15" t="s">
        <v>131</v>
      </c>
      <c r="Q1" s="15" t="s">
        <v>132</v>
      </c>
      <c r="R1" s="15" t="s">
        <v>133</v>
      </c>
      <c r="S1" s="15" t="s">
        <v>134</v>
      </c>
      <c r="T1" s="15" t="s">
        <v>135</v>
      </c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</row>
    <row r="2" spans="1:86" ht="30.6" customHeight="1" x14ac:dyDescent="0.25">
      <c r="A2" s="17">
        <v>1</v>
      </c>
      <c r="B2" s="17" t="str">
        <f>'Coureur 1'!B2</f>
        <v>Classe Test</v>
      </c>
      <c r="C2" s="17">
        <f>'Coureur 1'!C2</f>
        <v>0</v>
      </c>
      <c r="D2" s="17">
        <f>'Coureur 1'!D2</f>
        <v>0</v>
      </c>
      <c r="E2" s="17">
        <f>'Coureur 1'!E2</f>
        <v>0</v>
      </c>
      <c r="F2" s="17">
        <f>'Coureur 1'!F2</f>
        <v>10</v>
      </c>
      <c r="G2" s="17" t="str">
        <f>'Coureur 1'!G2</f>
        <v>Erreur</v>
      </c>
      <c r="H2" s="17" t="str">
        <f>'Coureur 1'!H2</f>
        <v/>
      </c>
      <c r="I2" s="17">
        <f>'Coureur 1'!I2</f>
        <v>0</v>
      </c>
      <c r="J2" s="17" t="str">
        <f>'Coureur 1'!J2</f>
        <v>Erreur</v>
      </c>
      <c r="K2" s="17" t="str">
        <f>'Coureur 1'!K2</f>
        <v>…</v>
      </c>
      <c r="L2" s="17" t="str">
        <f>'Coureur 1'!L2</f>
        <v>…</v>
      </c>
      <c r="M2" s="17" t="str">
        <f>'Coureur 1'!M2</f>
        <v>vide</v>
      </c>
      <c r="N2" s="17" t="str">
        <f>'Coureur 1'!N2</f>
        <v>vide</v>
      </c>
      <c r="O2" s="17" t="str">
        <f>'Coureur 1'!O2</f>
        <v>vide</v>
      </c>
      <c r="P2" s="13"/>
      <c r="Q2" s="13"/>
    </row>
    <row r="3" spans="1:86" ht="30.6" customHeight="1" x14ac:dyDescent="0.25">
      <c r="A3" s="17">
        <v>1</v>
      </c>
      <c r="B3" s="17" t="str">
        <f>'Coureur 1'!B3</f>
        <v>Classe Test</v>
      </c>
      <c r="C3" s="17">
        <f>'Coureur 1'!C3</f>
        <v>0</v>
      </c>
      <c r="D3" s="17">
        <f>'Coureur 1'!D3</f>
        <v>0</v>
      </c>
      <c r="E3" s="17">
        <f>'Coureur 1'!E3</f>
        <v>0</v>
      </c>
      <c r="F3" s="17">
        <f>'Coureur 1'!F3</f>
        <v>10</v>
      </c>
      <c r="G3" s="17" t="str">
        <f>'Coureur 1'!G3</f>
        <v>Erreur</v>
      </c>
      <c r="H3" s="17" t="str">
        <f>'Coureur 1'!H3</f>
        <v/>
      </c>
      <c r="I3" s="17">
        <f>'Coureur 1'!I3</f>
        <v>0</v>
      </c>
      <c r="J3" s="17" t="str">
        <f>'Coureur 1'!J3</f>
        <v>Erreur</v>
      </c>
      <c r="K3" s="17" t="str">
        <f>'Coureur 1'!K3</f>
        <v>…</v>
      </c>
      <c r="L3" s="17" t="str">
        <f>'Coureur 1'!L3</f>
        <v>…</v>
      </c>
      <c r="M3" s="17" t="str">
        <f>'Coureur 1'!M3</f>
        <v>vide</v>
      </c>
      <c r="N3" s="17" t="str">
        <f>'Coureur 1'!N3</f>
        <v>vide</v>
      </c>
      <c r="O3" s="17" t="str">
        <f>'Coureur 1'!O3</f>
        <v>vide</v>
      </c>
      <c r="P3" s="13"/>
      <c r="Q3" s="13"/>
    </row>
    <row r="4" spans="1:86" ht="30.6" customHeight="1" x14ac:dyDescent="0.25">
      <c r="A4" s="17">
        <v>1</v>
      </c>
      <c r="B4" s="17" t="str">
        <f>'Coureur 1'!B4</f>
        <v>Classe Test</v>
      </c>
      <c r="C4" s="17">
        <f>'Coureur 1'!C4</f>
        <v>0</v>
      </c>
      <c r="D4" s="17">
        <f>'Coureur 1'!D4</f>
        <v>0</v>
      </c>
      <c r="E4" s="17">
        <f>'Coureur 1'!E4</f>
        <v>0</v>
      </c>
      <c r="F4" s="17">
        <f>'Coureur 1'!F4</f>
        <v>10</v>
      </c>
      <c r="G4" s="17" t="str">
        <f>'Coureur 1'!G4</f>
        <v>Erreur</v>
      </c>
      <c r="H4" s="17" t="str">
        <f>'Coureur 1'!H4</f>
        <v/>
      </c>
      <c r="I4" s="17">
        <f>'Coureur 1'!I4</f>
        <v>0</v>
      </c>
      <c r="J4" s="17" t="str">
        <f>'Coureur 1'!J4</f>
        <v>Erreur</v>
      </c>
      <c r="K4" s="17" t="str">
        <f>'Coureur 1'!K4</f>
        <v>…</v>
      </c>
      <c r="L4" s="17" t="str">
        <f>'Coureur 1'!L4</f>
        <v>…</v>
      </c>
      <c r="M4" s="17" t="str">
        <f>'Coureur 1'!M4</f>
        <v>vide</v>
      </c>
      <c r="N4" s="17" t="str">
        <f>'Coureur 1'!N4</f>
        <v>vide</v>
      </c>
      <c r="O4" s="17" t="str">
        <f>'Coureur 1'!O4</f>
        <v>vide</v>
      </c>
      <c r="P4" s="13"/>
      <c r="Q4" s="13"/>
    </row>
    <row r="5" spans="1:86" ht="30.6" customHeight="1" x14ac:dyDescent="0.25">
      <c r="A5" s="17">
        <v>1</v>
      </c>
      <c r="B5" s="17" t="str">
        <f>'Coureur 1'!B5</f>
        <v>Classe Test</v>
      </c>
      <c r="C5" s="17">
        <f>'Coureur 1'!C5</f>
        <v>0</v>
      </c>
      <c r="D5" s="17">
        <f>'Coureur 1'!D5</f>
        <v>0</v>
      </c>
      <c r="E5" s="17">
        <f>'Coureur 1'!E5</f>
        <v>0</v>
      </c>
      <c r="F5" s="17">
        <f>'Coureur 1'!F5</f>
        <v>10</v>
      </c>
      <c r="G5" s="17" t="str">
        <f>'Coureur 1'!G5</f>
        <v>Erreur</v>
      </c>
      <c r="H5" s="17" t="str">
        <f>'Coureur 1'!H5</f>
        <v/>
      </c>
      <c r="I5" s="17">
        <f>'Coureur 1'!I5</f>
        <v>0</v>
      </c>
      <c r="J5" s="17" t="str">
        <f>'Coureur 1'!J5</f>
        <v>Erreur</v>
      </c>
      <c r="K5" s="17" t="str">
        <f>'Coureur 1'!K5</f>
        <v>…</v>
      </c>
      <c r="L5" s="17" t="str">
        <f>'Coureur 1'!L5</f>
        <v>…</v>
      </c>
      <c r="M5" s="17" t="str">
        <f>'Coureur 1'!M5</f>
        <v>vide</v>
      </c>
      <c r="N5" s="17" t="str">
        <f>'Coureur 1'!N5</f>
        <v>vide</v>
      </c>
      <c r="O5" s="17" t="str">
        <f>'Coureur 1'!O5</f>
        <v>vide</v>
      </c>
      <c r="P5" s="13"/>
      <c r="Q5" s="13"/>
    </row>
    <row r="6" spans="1:86" ht="30.6" customHeight="1" x14ac:dyDescent="0.25">
      <c r="A6" s="17">
        <v>1</v>
      </c>
      <c r="B6" s="17" t="str">
        <f>'Coureur 1'!B6</f>
        <v>Classe Test</v>
      </c>
      <c r="C6" s="17">
        <f>'Coureur 1'!C6</f>
        <v>0</v>
      </c>
      <c r="D6" s="17">
        <f>'Coureur 1'!D6</f>
        <v>0</v>
      </c>
      <c r="E6" s="17">
        <f>'Coureur 1'!E6</f>
        <v>0</v>
      </c>
      <c r="F6" s="17">
        <f>'Coureur 1'!F6</f>
        <v>10</v>
      </c>
      <c r="G6" s="17" t="str">
        <f>'Coureur 1'!G6</f>
        <v>Erreur</v>
      </c>
      <c r="H6" s="17" t="str">
        <f>'Coureur 1'!H6</f>
        <v/>
      </c>
      <c r="I6" s="17">
        <f>'Coureur 1'!I6</f>
        <v>0</v>
      </c>
      <c r="J6" s="17" t="str">
        <f>'Coureur 1'!J6</f>
        <v>Erreur</v>
      </c>
      <c r="K6" s="17" t="str">
        <f>'Coureur 1'!K6</f>
        <v/>
      </c>
      <c r="L6" s="17" t="str">
        <f>'Coureur 1'!L6</f>
        <v>Non éval</v>
      </c>
      <c r="M6" s="17" t="str">
        <f>'Coureur 1'!M6</f>
        <v>vide</v>
      </c>
      <c r="N6" s="17" t="str">
        <f>'Coureur 1'!N6</f>
        <v>vide</v>
      </c>
      <c r="O6" s="17" t="str">
        <f>'Coureur 1'!O6</f>
        <v>vide</v>
      </c>
      <c r="P6" s="13"/>
      <c r="Q6" s="13"/>
    </row>
    <row r="7" spans="1:86" ht="30.6" customHeight="1" x14ac:dyDescent="0.25">
      <c r="A7" s="74">
        <v>2</v>
      </c>
      <c r="B7" s="74" t="str">
        <f>'Coureur 2'!B2</f>
        <v>Classe Test</v>
      </c>
      <c r="C7" s="74">
        <f>'Coureur 2'!C2</f>
        <v>0</v>
      </c>
      <c r="D7" s="74">
        <f>'Coureur 2'!D2</f>
        <v>0</v>
      </c>
      <c r="E7" s="74">
        <f>'Coureur 2'!E2</f>
        <v>0</v>
      </c>
      <c r="F7" s="74">
        <f>'Coureur 2'!F2</f>
        <v>10</v>
      </c>
      <c r="G7" s="74" t="str">
        <f>'Coureur 2'!G2</f>
        <v>Erreur</v>
      </c>
      <c r="H7" s="74" t="str">
        <f>'Coureur 2'!H2</f>
        <v/>
      </c>
      <c r="I7" s="74">
        <f>'Coureur 2'!I2</f>
        <v>0</v>
      </c>
      <c r="J7" s="74" t="str">
        <f>'Coureur 2'!J2</f>
        <v>Erreur</v>
      </c>
      <c r="K7" s="74" t="str">
        <f>'Coureur 2'!K2</f>
        <v>…</v>
      </c>
      <c r="L7" s="74" t="str">
        <f>'Coureur 2'!L2</f>
        <v>…</v>
      </c>
      <c r="M7" s="74" t="str">
        <f>'Coureur 2'!M2</f>
        <v>vide</v>
      </c>
      <c r="N7" s="74" t="str">
        <f>'Coureur 2'!N2</f>
        <v>vide</v>
      </c>
      <c r="O7" s="74" t="str">
        <f>'Coureur 2'!O2</f>
        <v>vide</v>
      </c>
      <c r="P7" s="13"/>
      <c r="Q7" s="13"/>
    </row>
    <row r="8" spans="1:86" ht="30.6" customHeight="1" x14ac:dyDescent="0.25">
      <c r="A8" s="74">
        <v>2</v>
      </c>
      <c r="B8" s="74" t="str">
        <f>'Coureur 2'!B3</f>
        <v>Classe Test</v>
      </c>
      <c r="C8" s="74">
        <f>'Coureur 2'!C3</f>
        <v>0</v>
      </c>
      <c r="D8" s="74">
        <f>'Coureur 2'!D3</f>
        <v>0</v>
      </c>
      <c r="E8" s="74">
        <f>'Coureur 2'!E3</f>
        <v>0</v>
      </c>
      <c r="F8" s="74">
        <f>'Coureur 2'!F3</f>
        <v>10</v>
      </c>
      <c r="G8" s="74" t="str">
        <f>'Coureur 2'!G3</f>
        <v>Erreur</v>
      </c>
      <c r="H8" s="74" t="str">
        <f>'Coureur 2'!H3</f>
        <v/>
      </c>
      <c r="I8" s="74">
        <f>'Coureur 2'!I3</f>
        <v>0</v>
      </c>
      <c r="J8" s="74" t="str">
        <f>'Coureur 2'!J3</f>
        <v>Erreur</v>
      </c>
      <c r="K8" s="74" t="str">
        <f>'Coureur 2'!K3</f>
        <v>…</v>
      </c>
      <c r="L8" s="74" t="str">
        <f>'Coureur 2'!L3</f>
        <v>…</v>
      </c>
      <c r="M8" s="74" t="str">
        <f>'Coureur 2'!M3</f>
        <v>vide</v>
      </c>
      <c r="N8" s="74" t="str">
        <f>'Coureur 2'!N3</f>
        <v>vide</v>
      </c>
      <c r="O8" s="74" t="str">
        <f>'Coureur 2'!O3</f>
        <v>vide</v>
      </c>
      <c r="P8" s="13"/>
      <c r="Q8" s="13"/>
    </row>
    <row r="9" spans="1:86" ht="30.6" customHeight="1" x14ac:dyDescent="0.25">
      <c r="A9" s="74">
        <v>2</v>
      </c>
      <c r="B9" s="74" t="str">
        <f>'Coureur 2'!B4</f>
        <v>Classe Test</v>
      </c>
      <c r="C9" s="74">
        <f>'Coureur 2'!C4</f>
        <v>0</v>
      </c>
      <c r="D9" s="74">
        <f>'Coureur 2'!D4</f>
        <v>0</v>
      </c>
      <c r="E9" s="74">
        <f>'Coureur 2'!E4</f>
        <v>0</v>
      </c>
      <c r="F9" s="74">
        <f>'Coureur 2'!F4</f>
        <v>10</v>
      </c>
      <c r="G9" s="74" t="str">
        <f>'Coureur 2'!G4</f>
        <v>Erreur</v>
      </c>
      <c r="H9" s="74" t="str">
        <f>'Coureur 2'!H4</f>
        <v/>
      </c>
      <c r="I9" s="74">
        <f>'Coureur 2'!I4</f>
        <v>0</v>
      </c>
      <c r="J9" s="74" t="str">
        <f>'Coureur 2'!J4</f>
        <v>Erreur</v>
      </c>
      <c r="K9" s="74" t="str">
        <f>'Coureur 2'!K4</f>
        <v>…</v>
      </c>
      <c r="L9" s="74" t="str">
        <f>'Coureur 2'!L4</f>
        <v>…</v>
      </c>
      <c r="M9" s="74" t="str">
        <f>'Coureur 2'!M4</f>
        <v>vide</v>
      </c>
      <c r="N9" s="74" t="str">
        <f>'Coureur 2'!N4</f>
        <v>vide</v>
      </c>
      <c r="O9" s="74" t="str">
        <f>'Coureur 2'!O4</f>
        <v>vide</v>
      </c>
      <c r="P9" s="13"/>
      <c r="Q9" s="13"/>
    </row>
    <row r="10" spans="1:86" ht="30.6" customHeight="1" x14ac:dyDescent="0.25">
      <c r="A10" s="74">
        <v>2</v>
      </c>
      <c r="B10" s="74" t="str">
        <f>'Coureur 2'!B5</f>
        <v>Classe Test</v>
      </c>
      <c r="C10" s="74">
        <f>'Coureur 2'!C5</f>
        <v>0</v>
      </c>
      <c r="D10" s="74">
        <f>'Coureur 2'!D5</f>
        <v>0</v>
      </c>
      <c r="E10" s="74">
        <f>'Coureur 2'!E5</f>
        <v>0</v>
      </c>
      <c r="F10" s="74">
        <f>'Coureur 2'!F5</f>
        <v>10</v>
      </c>
      <c r="G10" s="74" t="str">
        <f>'Coureur 2'!G5</f>
        <v>Erreur</v>
      </c>
      <c r="H10" s="74" t="str">
        <f>'Coureur 2'!H5</f>
        <v/>
      </c>
      <c r="I10" s="74">
        <f>'Coureur 2'!I5</f>
        <v>0</v>
      </c>
      <c r="J10" s="74" t="str">
        <f>'Coureur 2'!J5</f>
        <v>Erreur</v>
      </c>
      <c r="K10" s="74" t="str">
        <f>'Coureur 2'!K5</f>
        <v>…</v>
      </c>
      <c r="L10" s="74" t="str">
        <f>'Coureur 2'!L5</f>
        <v>…</v>
      </c>
      <c r="M10" s="74" t="str">
        <f>'Coureur 2'!M5</f>
        <v>vide</v>
      </c>
      <c r="N10" s="74" t="str">
        <f>'Coureur 2'!N5</f>
        <v>vide</v>
      </c>
      <c r="O10" s="74" t="str">
        <f>'Coureur 2'!O5</f>
        <v>vide</v>
      </c>
      <c r="P10" s="13"/>
      <c r="Q10" s="13"/>
    </row>
    <row r="11" spans="1:86" ht="30.6" customHeight="1" x14ac:dyDescent="0.25">
      <c r="A11" s="74">
        <v>2</v>
      </c>
      <c r="B11" s="74" t="str">
        <f>'Coureur 2'!B6</f>
        <v>Classe Test</v>
      </c>
      <c r="C11" s="74">
        <f>'Coureur 2'!C6</f>
        <v>0</v>
      </c>
      <c r="D11" s="74">
        <f>'Coureur 2'!D6</f>
        <v>0</v>
      </c>
      <c r="E11" s="74">
        <f>'Coureur 2'!E6</f>
        <v>0</v>
      </c>
      <c r="F11" s="74">
        <f>'Coureur 2'!F6</f>
        <v>10</v>
      </c>
      <c r="G11" s="74" t="str">
        <f>'Coureur 2'!G6</f>
        <v>Erreur</v>
      </c>
      <c r="H11" s="74" t="str">
        <f>'Coureur 2'!H6</f>
        <v/>
      </c>
      <c r="I11" s="74">
        <f>'Coureur 2'!I6</f>
        <v>0</v>
      </c>
      <c r="J11" s="74" t="str">
        <f>'Coureur 2'!J6</f>
        <v>Erreur</v>
      </c>
      <c r="K11" s="74" t="str">
        <f>'Coureur 2'!K6</f>
        <v/>
      </c>
      <c r="L11" s="74" t="str">
        <f>'Coureur 2'!L6</f>
        <v>Non éval</v>
      </c>
      <c r="M11" s="74" t="str">
        <f>'Coureur 2'!M6</f>
        <v>vide</v>
      </c>
      <c r="N11" s="74" t="str">
        <f>'Coureur 2'!N6</f>
        <v>vide</v>
      </c>
      <c r="O11" s="74" t="str">
        <f>'Coureur 2'!O6</f>
        <v>vide</v>
      </c>
      <c r="P11" s="13"/>
      <c r="Q11" s="13"/>
    </row>
    <row r="12" spans="1:86" ht="30.6" customHeight="1" x14ac:dyDescent="0.25">
      <c r="A12" s="17">
        <v>3</v>
      </c>
      <c r="B12" s="17" t="str">
        <f>'Coureur 3'!B2</f>
        <v>Classe Test</v>
      </c>
      <c r="C12" s="17">
        <f>'Coureur 3'!C2</f>
        <v>0</v>
      </c>
      <c r="D12" s="17">
        <f>'Coureur 3'!D2</f>
        <v>0</v>
      </c>
      <c r="E12" s="17">
        <f>'Coureur 3'!E2</f>
        <v>0</v>
      </c>
      <c r="F12" s="17">
        <f>'Coureur 3'!F2</f>
        <v>10</v>
      </c>
      <c r="G12" s="17" t="str">
        <f>'Coureur 3'!G2</f>
        <v>Erreur</v>
      </c>
      <c r="H12" s="17" t="str">
        <f>'Coureur 3'!H2</f>
        <v/>
      </c>
      <c r="I12" s="17">
        <f>'Coureur 3'!I2</f>
        <v>0</v>
      </c>
      <c r="J12" s="17" t="str">
        <f>'Coureur 3'!J2</f>
        <v>Erreur</v>
      </c>
      <c r="K12" s="17" t="str">
        <f>'Coureur 3'!K2</f>
        <v>…</v>
      </c>
      <c r="L12" s="17" t="str">
        <f>'Coureur 3'!L2</f>
        <v>…</v>
      </c>
      <c r="M12" s="17" t="str">
        <f>'Coureur 3'!M2</f>
        <v>vide</v>
      </c>
      <c r="N12" s="17" t="str">
        <f>'Coureur 3'!N2</f>
        <v>vide</v>
      </c>
      <c r="O12" s="17" t="str">
        <f>'Coureur 3'!O2</f>
        <v>vide</v>
      </c>
      <c r="P12" s="13"/>
      <c r="Q12" s="13"/>
    </row>
    <row r="13" spans="1:86" ht="30.6" customHeight="1" x14ac:dyDescent="0.25">
      <c r="A13" s="17">
        <v>3</v>
      </c>
      <c r="B13" s="17" t="str">
        <f>'Coureur 3'!B3</f>
        <v>Classe Test</v>
      </c>
      <c r="C13" s="17">
        <f>'Coureur 3'!C3</f>
        <v>0</v>
      </c>
      <c r="D13" s="17">
        <f>'Coureur 3'!D3</f>
        <v>0</v>
      </c>
      <c r="E13" s="17">
        <f>'Coureur 3'!E3</f>
        <v>0</v>
      </c>
      <c r="F13" s="17">
        <f>'Coureur 3'!F3</f>
        <v>10</v>
      </c>
      <c r="G13" s="17" t="str">
        <f>'Coureur 3'!G3</f>
        <v>Erreur</v>
      </c>
      <c r="H13" s="17" t="str">
        <f>'Coureur 3'!H3</f>
        <v/>
      </c>
      <c r="I13" s="17">
        <f>'Coureur 3'!I3</f>
        <v>0</v>
      </c>
      <c r="J13" s="17" t="str">
        <f>'Coureur 3'!J3</f>
        <v>Erreur</v>
      </c>
      <c r="K13" s="17" t="str">
        <f>'Coureur 3'!K3</f>
        <v>…</v>
      </c>
      <c r="L13" s="17" t="str">
        <f>'Coureur 3'!L3</f>
        <v>…</v>
      </c>
      <c r="M13" s="17" t="str">
        <f>'Coureur 3'!M3</f>
        <v>vide</v>
      </c>
      <c r="N13" s="17" t="str">
        <f>'Coureur 3'!N3</f>
        <v>vide</v>
      </c>
      <c r="O13" s="17" t="str">
        <f>'Coureur 3'!O3</f>
        <v>vide</v>
      </c>
      <c r="P13" s="13"/>
      <c r="Q13" s="13"/>
    </row>
    <row r="14" spans="1:86" ht="30.6" customHeight="1" x14ac:dyDescent="0.25">
      <c r="A14" s="17">
        <v>3</v>
      </c>
      <c r="B14" s="17" t="str">
        <f>'Coureur 3'!B4</f>
        <v>Classe Test</v>
      </c>
      <c r="C14" s="17">
        <f>'Coureur 3'!C4</f>
        <v>0</v>
      </c>
      <c r="D14" s="17">
        <f>'Coureur 3'!D4</f>
        <v>0</v>
      </c>
      <c r="E14" s="17">
        <f>'Coureur 3'!E4</f>
        <v>0</v>
      </c>
      <c r="F14" s="17">
        <f>'Coureur 3'!F4</f>
        <v>10</v>
      </c>
      <c r="G14" s="17" t="str">
        <f>'Coureur 3'!G4</f>
        <v>Erreur</v>
      </c>
      <c r="H14" s="17" t="str">
        <f>'Coureur 3'!H4</f>
        <v/>
      </c>
      <c r="I14" s="17">
        <f>'Coureur 3'!I4</f>
        <v>0</v>
      </c>
      <c r="J14" s="17" t="str">
        <f>'Coureur 3'!J4</f>
        <v>Erreur</v>
      </c>
      <c r="K14" s="17" t="str">
        <f>'Coureur 3'!K4</f>
        <v>…</v>
      </c>
      <c r="L14" s="17" t="str">
        <f>'Coureur 3'!L4</f>
        <v>…</v>
      </c>
      <c r="M14" s="17" t="str">
        <f>'Coureur 3'!M4</f>
        <v>vide</v>
      </c>
      <c r="N14" s="17" t="str">
        <f>'Coureur 3'!N4</f>
        <v>vide</v>
      </c>
      <c r="O14" s="17" t="str">
        <f>'Coureur 3'!O4</f>
        <v>vide</v>
      </c>
      <c r="P14" s="13"/>
      <c r="Q14" s="13"/>
    </row>
    <row r="15" spans="1:86" ht="30.6" customHeight="1" x14ac:dyDescent="0.25">
      <c r="A15" s="17">
        <v>3</v>
      </c>
      <c r="B15" s="17" t="str">
        <f>'Coureur 3'!B5</f>
        <v>Classe Test</v>
      </c>
      <c r="C15" s="17">
        <f>'Coureur 3'!C5</f>
        <v>0</v>
      </c>
      <c r="D15" s="17">
        <f>'Coureur 3'!D5</f>
        <v>0</v>
      </c>
      <c r="E15" s="17">
        <f>'Coureur 3'!E5</f>
        <v>0</v>
      </c>
      <c r="F15" s="17">
        <f>'Coureur 3'!F5</f>
        <v>10</v>
      </c>
      <c r="G15" s="17" t="str">
        <f>'Coureur 3'!G5</f>
        <v>Erreur</v>
      </c>
      <c r="H15" s="17" t="str">
        <f>'Coureur 3'!H5</f>
        <v/>
      </c>
      <c r="I15" s="17">
        <f>'Coureur 3'!I5</f>
        <v>0</v>
      </c>
      <c r="J15" s="17" t="str">
        <f>'Coureur 3'!J5</f>
        <v>Erreur</v>
      </c>
      <c r="K15" s="17" t="str">
        <f>'Coureur 3'!K5</f>
        <v>…</v>
      </c>
      <c r="L15" s="17" t="str">
        <f>'Coureur 3'!L5</f>
        <v>…</v>
      </c>
      <c r="M15" s="17" t="str">
        <f>'Coureur 3'!M5</f>
        <v>vide</v>
      </c>
      <c r="N15" s="17" t="str">
        <f>'Coureur 3'!N5</f>
        <v>vide</v>
      </c>
      <c r="O15" s="17" t="str">
        <f>'Coureur 3'!O5</f>
        <v>vide</v>
      </c>
      <c r="P15" s="13"/>
      <c r="Q15" s="13"/>
    </row>
    <row r="16" spans="1:86" ht="30.6" customHeight="1" x14ac:dyDescent="0.25">
      <c r="A16" s="17">
        <v>3</v>
      </c>
      <c r="B16" s="17" t="str">
        <f>'Coureur 3'!B6</f>
        <v>Classe Test</v>
      </c>
      <c r="C16" s="17">
        <f>'Coureur 3'!C6</f>
        <v>0</v>
      </c>
      <c r="D16" s="17">
        <f>'Coureur 3'!D6</f>
        <v>0</v>
      </c>
      <c r="E16" s="17">
        <f>'Coureur 3'!E6</f>
        <v>0</v>
      </c>
      <c r="F16" s="17">
        <f>'Coureur 3'!F6</f>
        <v>10</v>
      </c>
      <c r="G16" s="17" t="str">
        <f>'Coureur 3'!G6</f>
        <v>Erreur</v>
      </c>
      <c r="H16" s="17" t="str">
        <f>'Coureur 3'!H6</f>
        <v/>
      </c>
      <c r="I16" s="17">
        <f>'Coureur 3'!I6</f>
        <v>0</v>
      </c>
      <c r="J16" s="17" t="str">
        <f>'Coureur 3'!J6</f>
        <v>Erreur</v>
      </c>
      <c r="K16" s="17" t="str">
        <f>'Coureur 3'!K6</f>
        <v/>
      </c>
      <c r="L16" s="17" t="str">
        <f>'Coureur 3'!L6</f>
        <v>Non éval</v>
      </c>
      <c r="M16" s="17" t="str">
        <f>'Coureur 3'!M6</f>
        <v>vide</v>
      </c>
      <c r="N16" s="17" t="str">
        <f>'Coureur 3'!N6</f>
        <v>vide</v>
      </c>
      <c r="O16" s="17" t="str">
        <f>'Coureur 3'!O6</f>
        <v>vide</v>
      </c>
      <c r="P16" s="13"/>
      <c r="Q16" s="13"/>
    </row>
    <row r="17" spans="1:19" ht="30.6" customHeight="1" x14ac:dyDescent="0.25">
      <c r="A17" s="74">
        <v>4</v>
      </c>
      <c r="B17" s="74" t="str">
        <f>'Coureur 4'!B2</f>
        <v>Classe Test</v>
      </c>
      <c r="C17" s="74">
        <f>'Coureur 4'!C2</f>
        <v>0</v>
      </c>
      <c r="D17" s="74">
        <f>'Coureur 4'!D2</f>
        <v>0</v>
      </c>
      <c r="E17" s="74">
        <f>'Coureur 4'!E2</f>
        <v>0</v>
      </c>
      <c r="F17" s="74">
        <f>'Coureur 4'!F2</f>
        <v>10</v>
      </c>
      <c r="G17" s="74" t="str">
        <f>'Coureur 4'!G2</f>
        <v>Erreur</v>
      </c>
      <c r="H17" s="74" t="str">
        <f>'Coureur 4'!H2</f>
        <v/>
      </c>
      <c r="I17" s="74">
        <f>'Coureur 4'!I2</f>
        <v>0</v>
      </c>
      <c r="J17" s="74" t="str">
        <f>'Coureur 4'!J2</f>
        <v>Erreur</v>
      </c>
      <c r="K17" s="74" t="str">
        <f>'Coureur 4'!K2</f>
        <v>…</v>
      </c>
      <c r="L17" s="74" t="str">
        <f>'Coureur 4'!L2</f>
        <v>…</v>
      </c>
      <c r="M17" s="74" t="str">
        <f>'Coureur 4'!M2</f>
        <v>vide</v>
      </c>
      <c r="N17" s="74" t="str">
        <f>'Coureur 4'!N2</f>
        <v>vide</v>
      </c>
      <c r="O17" s="74" t="str">
        <f>'Coureur 4'!O2</f>
        <v>vide</v>
      </c>
      <c r="P17" s="13"/>
      <c r="Q17" s="13"/>
    </row>
    <row r="18" spans="1:19" ht="30.6" customHeight="1" x14ac:dyDescent="0.25">
      <c r="A18" s="74">
        <v>4</v>
      </c>
      <c r="B18" s="74" t="str">
        <f>'Coureur 4'!B3</f>
        <v>Classe Test</v>
      </c>
      <c r="C18" s="74">
        <f>'Coureur 4'!C3</f>
        <v>0</v>
      </c>
      <c r="D18" s="74">
        <f>'Coureur 4'!D3</f>
        <v>0</v>
      </c>
      <c r="E18" s="74">
        <f>'Coureur 4'!E3</f>
        <v>0</v>
      </c>
      <c r="F18" s="74">
        <f>'Coureur 4'!F3</f>
        <v>10</v>
      </c>
      <c r="G18" s="74" t="str">
        <f>'Coureur 4'!G3</f>
        <v>Erreur</v>
      </c>
      <c r="H18" s="74" t="str">
        <f>'Coureur 4'!H3</f>
        <v/>
      </c>
      <c r="I18" s="74">
        <f>'Coureur 4'!I3</f>
        <v>0</v>
      </c>
      <c r="J18" s="74" t="str">
        <f>'Coureur 4'!J3</f>
        <v>Erreur</v>
      </c>
      <c r="K18" s="74" t="str">
        <f>'Coureur 4'!K3</f>
        <v>…</v>
      </c>
      <c r="L18" s="74" t="str">
        <f>'Coureur 4'!L3</f>
        <v>…</v>
      </c>
      <c r="M18" s="74" t="str">
        <f>'Coureur 4'!M3</f>
        <v>vide</v>
      </c>
      <c r="N18" s="74" t="str">
        <f>'Coureur 4'!N3</f>
        <v>vide</v>
      </c>
      <c r="O18" s="74" t="str">
        <f>'Coureur 4'!O3</f>
        <v>vide</v>
      </c>
      <c r="P18" s="13"/>
      <c r="Q18" s="13"/>
    </row>
    <row r="19" spans="1:19" ht="30.6" customHeight="1" x14ac:dyDescent="0.25">
      <c r="A19" s="74">
        <v>4</v>
      </c>
      <c r="B19" s="74" t="str">
        <f>'Coureur 4'!B4</f>
        <v>Classe Test</v>
      </c>
      <c r="C19" s="74">
        <f>'Coureur 4'!C4</f>
        <v>0</v>
      </c>
      <c r="D19" s="74">
        <f>'Coureur 4'!D4</f>
        <v>0</v>
      </c>
      <c r="E19" s="74">
        <f>'Coureur 4'!E4</f>
        <v>0</v>
      </c>
      <c r="F19" s="74">
        <f>'Coureur 4'!F4</f>
        <v>10</v>
      </c>
      <c r="G19" s="74" t="str">
        <f>'Coureur 4'!G4</f>
        <v>Erreur</v>
      </c>
      <c r="H19" s="74" t="str">
        <f>'Coureur 4'!H4</f>
        <v/>
      </c>
      <c r="I19" s="74">
        <f>'Coureur 4'!I4</f>
        <v>0</v>
      </c>
      <c r="J19" s="74" t="str">
        <f>'Coureur 4'!J4</f>
        <v>Erreur</v>
      </c>
      <c r="K19" s="74" t="str">
        <f>'Coureur 4'!K4</f>
        <v>…</v>
      </c>
      <c r="L19" s="74" t="str">
        <f>'Coureur 4'!L4</f>
        <v>…</v>
      </c>
      <c r="M19" s="74" t="str">
        <f>'Coureur 4'!M4</f>
        <v>vide</v>
      </c>
      <c r="N19" s="74" t="str">
        <f>'Coureur 4'!N4</f>
        <v>vide</v>
      </c>
      <c r="O19" s="74" t="str">
        <f>'Coureur 4'!O4</f>
        <v>vide</v>
      </c>
      <c r="P19" s="13"/>
      <c r="Q19" s="13"/>
    </row>
    <row r="20" spans="1:19" ht="30.6" customHeight="1" x14ac:dyDescent="0.25">
      <c r="A20" s="74">
        <v>4</v>
      </c>
      <c r="B20" s="74" t="str">
        <f>'Coureur 4'!B5</f>
        <v>Classe Test</v>
      </c>
      <c r="C20" s="74">
        <f>'Coureur 4'!C5</f>
        <v>0</v>
      </c>
      <c r="D20" s="74">
        <f>'Coureur 4'!D5</f>
        <v>0</v>
      </c>
      <c r="E20" s="74">
        <f>'Coureur 4'!E5</f>
        <v>0</v>
      </c>
      <c r="F20" s="74">
        <f>'Coureur 4'!F5</f>
        <v>10</v>
      </c>
      <c r="G20" s="74" t="str">
        <f>'Coureur 4'!G5</f>
        <v>Erreur</v>
      </c>
      <c r="H20" s="74" t="str">
        <f>'Coureur 4'!H5</f>
        <v/>
      </c>
      <c r="I20" s="74">
        <f>'Coureur 4'!I5</f>
        <v>0</v>
      </c>
      <c r="J20" s="74" t="str">
        <f>'Coureur 4'!J5</f>
        <v>Erreur</v>
      </c>
      <c r="K20" s="74" t="str">
        <f>'Coureur 4'!K5</f>
        <v>…</v>
      </c>
      <c r="L20" s="74" t="str">
        <f>'Coureur 4'!L5</f>
        <v>…</v>
      </c>
      <c r="M20" s="74" t="str">
        <f>'Coureur 4'!M5</f>
        <v>vide</v>
      </c>
      <c r="N20" s="74" t="str">
        <f>'Coureur 4'!N5</f>
        <v>vide</v>
      </c>
      <c r="O20" s="74" t="str">
        <f>'Coureur 4'!O5</f>
        <v>vide</v>
      </c>
      <c r="P20" s="13"/>
      <c r="Q20" s="13"/>
    </row>
    <row r="21" spans="1:19" ht="30.6" customHeight="1" x14ac:dyDescent="0.25">
      <c r="A21" s="74">
        <v>4</v>
      </c>
      <c r="B21" s="74" t="str">
        <f>'Coureur 4'!B6</f>
        <v>Classe Test</v>
      </c>
      <c r="C21" s="74">
        <f>'Coureur 4'!C6</f>
        <v>0</v>
      </c>
      <c r="D21" s="74">
        <f>'Coureur 4'!D6</f>
        <v>0</v>
      </c>
      <c r="E21" s="74">
        <f>'Coureur 4'!E6</f>
        <v>0</v>
      </c>
      <c r="F21" s="74">
        <f>'Coureur 4'!F6</f>
        <v>10</v>
      </c>
      <c r="G21" s="74" t="str">
        <f>'Coureur 4'!G6</f>
        <v>Erreur</v>
      </c>
      <c r="H21" s="74" t="str">
        <f>'Coureur 4'!H6</f>
        <v/>
      </c>
      <c r="I21" s="74">
        <f>'Coureur 4'!I6</f>
        <v>0</v>
      </c>
      <c r="J21" s="74" t="str">
        <f>'Coureur 4'!J6</f>
        <v>Erreur</v>
      </c>
      <c r="K21" s="74" t="str">
        <f>'Coureur 4'!K6</f>
        <v/>
      </c>
      <c r="L21" s="74" t="str">
        <f>'Coureur 4'!L6</f>
        <v>Non éval</v>
      </c>
      <c r="M21" s="74" t="str">
        <f>'Coureur 4'!M6</f>
        <v>vide</v>
      </c>
      <c r="N21" s="74" t="str">
        <f>'Coureur 4'!N6</f>
        <v>vide</v>
      </c>
      <c r="O21" s="74" t="str">
        <f>'Coureur 4'!O6</f>
        <v>vide</v>
      </c>
      <c r="P21" s="13"/>
      <c r="Q21" s="13"/>
    </row>
    <row r="22" spans="1:19" ht="30.6" customHeight="1" x14ac:dyDescent="0.25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</row>
    <row r="23" spans="1:19" ht="30.6" customHeight="1" x14ac:dyDescent="0.25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</row>
    <row r="24" spans="1:19" ht="30.6" customHeight="1" x14ac:dyDescent="0.25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</row>
    <row r="25" spans="1:19" ht="30.6" customHeight="1" x14ac:dyDescent="0.25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</row>
    <row r="26" spans="1:19" ht="30.6" customHeight="1" x14ac:dyDescent="0.25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</row>
    <row r="27" spans="1:19" ht="30.6" customHeight="1" x14ac:dyDescent="0.25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</row>
    <row r="28" spans="1:19" ht="30.6" customHeight="1" x14ac:dyDescent="0.25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</row>
    <row r="29" spans="1:19" ht="30.6" customHeight="1" x14ac:dyDescent="0.25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</row>
    <row r="30" spans="1:19" ht="30.6" customHeight="1" x14ac:dyDescent="0.25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</row>
    <row r="31" spans="1:19" ht="30.6" customHeight="1" x14ac:dyDescent="0.25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</row>
    <row r="32" spans="1:19" ht="30.6" customHeight="1" x14ac:dyDescent="0.25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</row>
    <row r="33" spans="1:19" ht="30.6" customHeight="1" x14ac:dyDescent="0.25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</row>
    <row r="34" spans="1:19" ht="30.6" customHeight="1" x14ac:dyDescent="0.25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</row>
    <row r="35" spans="1:19" ht="30.6" customHeight="1" x14ac:dyDescent="0.25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</row>
    <row r="36" spans="1:19" ht="30.6" customHeight="1" x14ac:dyDescent="0.25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</row>
    <row r="37" spans="1:19" ht="30.6" customHeight="1" x14ac:dyDescent="0.25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</row>
    <row r="38" spans="1:19" ht="30.6" customHeight="1" x14ac:dyDescent="0.25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</row>
    <row r="39" spans="1:19" ht="30.6" customHeight="1" x14ac:dyDescent="0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</row>
    <row r="40" spans="1:19" ht="30.6" customHeight="1" x14ac:dyDescent="0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</row>
    <row r="41" spans="1:19" ht="30.6" customHeight="1" x14ac:dyDescent="0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</row>
    <row r="42" spans="1:19" ht="30.6" customHeight="1" x14ac:dyDescent="0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</row>
    <row r="43" spans="1:19" ht="30.6" customHeight="1" x14ac:dyDescent="0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</row>
    <row r="44" spans="1:19" ht="30.6" customHeight="1" x14ac:dyDescent="0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</row>
    <row r="45" spans="1:19" ht="30.6" customHeight="1" x14ac:dyDescent="0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</row>
    <row r="46" spans="1:19" ht="30.6" customHeight="1" x14ac:dyDescent="0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</row>
    <row r="47" spans="1:19" ht="30.6" customHeight="1" x14ac:dyDescent="0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</row>
    <row r="48" spans="1:19" ht="30.6" customHeight="1" x14ac:dyDescent="0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</row>
    <row r="49" spans="1:19" ht="30.6" customHeight="1" x14ac:dyDescent="0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</row>
    <row r="50" spans="1:19" ht="30.6" customHeight="1" x14ac:dyDescent="0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</row>
    <row r="51" spans="1:19" ht="30.6" customHeight="1" x14ac:dyDescent="0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</row>
    <row r="52" spans="1:19" ht="30.6" customHeight="1" x14ac:dyDescent="0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</row>
    <row r="53" spans="1:19" ht="30.6" customHeight="1" x14ac:dyDescent="0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</row>
    <row r="54" spans="1:19" ht="30.6" customHeight="1" x14ac:dyDescent="0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</row>
    <row r="55" spans="1:19" ht="30.6" customHeight="1" x14ac:dyDescent="0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</row>
    <row r="56" spans="1:19" ht="30.6" customHeight="1" x14ac:dyDescent="0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3"/>
      <c r="Q56" s="73"/>
      <c r="R56" s="72"/>
      <c r="S56" s="72"/>
    </row>
    <row r="57" spans="1:19" ht="30.6" customHeight="1" x14ac:dyDescent="0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3"/>
      <c r="Q57" s="73"/>
      <c r="R57" s="72"/>
      <c r="S57" s="72"/>
    </row>
    <row r="58" spans="1:19" ht="30.6" customHeight="1" x14ac:dyDescent="0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3"/>
      <c r="Q58" s="73"/>
      <c r="R58" s="72"/>
      <c r="S58" s="72"/>
    </row>
    <row r="59" spans="1:19" ht="30.6" customHeight="1" x14ac:dyDescent="0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3"/>
      <c r="Q59" s="73"/>
      <c r="R59" s="72"/>
      <c r="S59" s="72"/>
    </row>
    <row r="60" spans="1:19" ht="30.6" customHeight="1" x14ac:dyDescent="0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3"/>
      <c r="Q60" s="73"/>
      <c r="R60" s="72"/>
      <c r="S60" s="72"/>
    </row>
    <row r="61" spans="1:19" ht="30.6" customHeight="1" x14ac:dyDescent="0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3"/>
      <c r="Q61" s="73"/>
      <c r="R61" s="72"/>
      <c r="S61" s="72"/>
    </row>
    <row r="62" spans="1:19" x14ac:dyDescent="0.25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2"/>
      <c r="S62" s="72"/>
    </row>
    <row r="63" spans="1:19" x14ac:dyDescent="0.25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2"/>
      <c r="S63" s="72"/>
    </row>
    <row r="64" spans="1:19" x14ac:dyDescent="0.25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2"/>
      <c r="S64" s="72"/>
    </row>
    <row r="65" spans="1:19" x14ac:dyDescent="0.25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2"/>
      <c r="S65" s="72"/>
    </row>
    <row r="66" spans="1:19" x14ac:dyDescent="0.25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2"/>
      <c r="S66" s="72"/>
    </row>
    <row r="67" spans="1:19" x14ac:dyDescent="0.25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2"/>
      <c r="S67" s="72"/>
    </row>
    <row r="68" spans="1:19" x14ac:dyDescent="0.25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2"/>
      <c r="S68" s="72"/>
    </row>
    <row r="69" spans="1:19" x14ac:dyDescent="0.25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2"/>
      <c r="S69" s="72"/>
    </row>
    <row r="70" spans="1:19" x14ac:dyDescent="0.25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2"/>
      <c r="S70" s="72"/>
    </row>
    <row r="71" spans="1:19" x14ac:dyDescent="0.25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2"/>
      <c r="S71" s="72"/>
    </row>
    <row r="72" spans="1:19" x14ac:dyDescent="0.25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2"/>
      <c r="S72" s="72"/>
    </row>
    <row r="73" spans="1:19" x14ac:dyDescent="0.25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2"/>
      <c r="S73" s="72"/>
    </row>
    <row r="74" spans="1:19" x14ac:dyDescent="0.25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2"/>
      <c r="S74" s="72"/>
    </row>
    <row r="75" spans="1:19" x14ac:dyDescent="0.25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2"/>
      <c r="S75" s="72"/>
    </row>
    <row r="76" spans="1:19" x14ac:dyDescent="0.25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2"/>
      <c r="S76" s="72"/>
    </row>
    <row r="77" spans="1:19" x14ac:dyDescent="0.25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2"/>
      <c r="S77" s="72"/>
    </row>
    <row r="78" spans="1:19" x14ac:dyDescent="0.25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2"/>
      <c r="S78" s="72"/>
    </row>
    <row r="79" spans="1:19" x14ac:dyDescent="0.25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2"/>
      <c r="S79" s="72"/>
    </row>
    <row r="80" spans="1:19" x14ac:dyDescent="0.25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2"/>
      <c r="S80" s="72"/>
    </row>
    <row r="81" spans="1:19" x14ac:dyDescent="0.25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2"/>
      <c r="S81" s="72"/>
    </row>
    <row r="82" spans="1:19" x14ac:dyDescent="0.25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2"/>
      <c r="S82" s="72"/>
    </row>
    <row r="83" spans="1:19" x14ac:dyDescent="0.25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2"/>
      <c r="S83" s="72"/>
    </row>
    <row r="84" spans="1:19" x14ac:dyDescent="0.25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2"/>
      <c r="S84" s="72"/>
    </row>
    <row r="85" spans="1:19" x14ac:dyDescent="0.25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2"/>
      <c r="S85" s="72"/>
    </row>
    <row r="86" spans="1:19" x14ac:dyDescent="0.25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2"/>
      <c r="S86" s="72"/>
    </row>
    <row r="87" spans="1:19" x14ac:dyDescent="0.25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2"/>
      <c r="S87" s="72"/>
    </row>
    <row r="88" spans="1:19" x14ac:dyDescent="0.25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2"/>
      <c r="S88" s="72"/>
    </row>
    <row r="89" spans="1:19" x14ac:dyDescent="0.25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2"/>
      <c r="S89" s="72"/>
    </row>
    <row r="90" spans="1:19" x14ac:dyDescent="0.25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2"/>
      <c r="S90" s="72"/>
    </row>
    <row r="91" spans="1:19" x14ac:dyDescent="0.25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2"/>
      <c r="S91" s="72"/>
    </row>
    <row r="92" spans="1:19" x14ac:dyDescent="0.25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2"/>
      <c r="S92" s="72"/>
    </row>
    <row r="93" spans="1:19" x14ac:dyDescent="0.25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2"/>
      <c r="S93" s="72"/>
    </row>
    <row r="94" spans="1:19" x14ac:dyDescent="0.25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2"/>
      <c r="S94" s="72"/>
    </row>
    <row r="95" spans="1:19" x14ac:dyDescent="0.25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2"/>
      <c r="S95" s="72"/>
    </row>
    <row r="96" spans="1:19" x14ac:dyDescent="0.25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2"/>
      <c r="S96" s="72"/>
    </row>
    <row r="97" spans="1:19" x14ac:dyDescent="0.25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2"/>
      <c r="S97" s="7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0C07A-D923-4A76-A836-AF8A18229D23}">
  <sheetPr>
    <tabColor theme="0"/>
  </sheetPr>
  <dimension ref="A1:XFC515"/>
  <sheetViews>
    <sheetView showGridLines="0" showRowColHeaders="0" topLeftCell="AB1" zoomScale="70" zoomScaleNormal="70" workbookViewId="0">
      <selection activeCell="AC3" sqref="AC3"/>
    </sheetView>
  </sheetViews>
  <sheetFormatPr baseColWidth="10" defaultColWidth="0" defaultRowHeight="20.100000000000001" customHeight="1" zeroHeight="1" x14ac:dyDescent="0.25"/>
  <cols>
    <col min="1" max="26" width="28" style="4" hidden="1" customWidth="1"/>
    <col min="27" max="27" width="7" style="4" hidden="1" customWidth="1"/>
    <col min="28" max="28" width="4.7109375" style="4" customWidth="1"/>
    <col min="29" max="29" width="17.28515625" style="4" customWidth="1"/>
    <col min="30" max="30" width="54.5703125" style="4" customWidth="1"/>
    <col min="31" max="31" width="15.7109375" style="4" customWidth="1"/>
    <col min="32" max="32" width="17.28515625" style="4" customWidth="1"/>
    <col min="33" max="33" width="15.7109375" style="4" customWidth="1"/>
    <col min="34" max="34" width="24.28515625" style="4" bestFit="1" customWidth="1"/>
    <col min="35" max="35" width="10.7109375" style="4" customWidth="1"/>
    <col min="36" max="16383" width="18.140625" style="4" hidden="1"/>
    <col min="16384" max="16384" width="5.7109375" style="4" hidden="1"/>
  </cols>
  <sheetData>
    <row r="1" spans="1:102" ht="63" customHeight="1" thickBot="1" x14ac:dyDescent="0.3">
      <c r="A1" s="70" t="s">
        <v>109</v>
      </c>
      <c r="B1" s="70" t="s">
        <v>123</v>
      </c>
      <c r="C1" s="70" t="s">
        <v>110</v>
      </c>
      <c r="D1" s="70" t="s">
        <v>111</v>
      </c>
      <c r="E1" s="70" t="s">
        <v>114</v>
      </c>
      <c r="F1" s="70" t="s">
        <v>124</v>
      </c>
      <c r="G1" s="71">
        <v>0.01</v>
      </c>
      <c r="H1" s="70" t="s">
        <v>125</v>
      </c>
      <c r="I1" s="70" t="s">
        <v>126</v>
      </c>
      <c r="J1" s="70" t="s">
        <v>127</v>
      </c>
      <c r="K1" s="70" t="s">
        <v>115</v>
      </c>
      <c r="L1" s="70" t="s">
        <v>128</v>
      </c>
      <c r="M1" s="70" t="s">
        <v>136</v>
      </c>
      <c r="N1" s="70" t="s">
        <v>129</v>
      </c>
      <c r="O1" s="70" t="s">
        <v>130</v>
      </c>
      <c r="P1" s="70" t="s">
        <v>131</v>
      </c>
      <c r="Q1" s="70" t="s">
        <v>132</v>
      </c>
      <c r="R1" s="70" t="s">
        <v>133</v>
      </c>
      <c r="S1" s="70" t="s">
        <v>134</v>
      </c>
      <c r="T1" s="70" t="s">
        <v>135</v>
      </c>
      <c r="AB1" s="206"/>
      <c r="AC1" s="343" t="s">
        <v>122</v>
      </c>
      <c r="AD1" s="344"/>
      <c r="AE1" s="344"/>
      <c r="AF1" s="344"/>
      <c r="AG1" s="344"/>
      <c r="AH1" s="344"/>
      <c r="AI1" s="207"/>
      <c r="AJ1" s="6"/>
      <c r="AP1" s="9"/>
      <c r="AQ1" s="9"/>
      <c r="AR1" s="9"/>
      <c r="AS1" s="40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</row>
    <row r="2" spans="1:102" ht="24.75" customHeight="1" thickBot="1" x14ac:dyDescent="0.45">
      <c r="A2" s="4" t="s">
        <v>296</v>
      </c>
      <c r="B2" s="4" t="str">
        <f>$AC$3</f>
        <v>Classe Test</v>
      </c>
      <c r="C2" s="4">
        <f>$AD$3</f>
        <v>0</v>
      </c>
      <c r="D2" s="4">
        <f>$AE$3</f>
        <v>0</v>
      </c>
      <c r="E2" s="4">
        <f>$AG$3</f>
        <v>0</v>
      </c>
      <c r="F2" s="4">
        <f>$AE$17</f>
        <v>10</v>
      </c>
      <c r="G2" s="4" t="str">
        <f>AE45</f>
        <v>Erreur</v>
      </c>
      <c r="H2" s="4" t="str">
        <f>IFERROR(AF45,"")</f>
        <v/>
      </c>
      <c r="I2" s="4">
        <f t="shared" ref="I2:J2" si="0">AG45</f>
        <v>0</v>
      </c>
      <c r="J2" s="4" t="str">
        <f t="shared" si="0"/>
        <v>Erreur</v>
      </c>
      <c r="K2" s="4" t="s">
        <v>301</v>
      </c>
      <c r="L2" s="4" t="s">
        <v>301</v>
      </c>
      <c r="M2" s="4" t="s">
        <v>302</v>
      </c>
      <c r="N2" s="4" t="s">
        <v>302</v>
      </c>
      <c r="O2" s="4" t="s">
        <v>302</v>
      </c>
      <c r="P2" s="4" t="s">
        <v>302</v>
      </c>
      <c r="Q2" s="4" t="s">
        <v>302</v>
      </c>
      <c r="R2" s="4" t="s">
        <v>302</v>
      </c>
      <c r="S2" s="4" t="s">
        <v>302</v>
      </c>
      <c r="T2" s="4" t="s">
        <v>302</v>
      </c>
      <c r="AB2" s="207"/>
      <c r="AC2" s="208" t="s">
        <v>89</v>
      </c>
      <c r="AD2" s="208" t="s">
        <v>90</v>
      </c>
      <c r="AE2" s="351" t="s">
        <v>111</v>
      </c>
      <c r="AF2" s="351"/>
      <c r="AG2" s="351" t="s">
        <v>114</v>
      </c>
      <c r="AH2" s="351"/>
      <c r="AI2" s="207"/>
      <c r="AJ2" s="6"/>
      <c r="AK2" s="55"/>
      <c r="AL2" s="38" t="s">
        <v>100</v>
      </c>
      <c r="AM2" s="38" t="s">
        <v>101</v>
      </c>
      <c r="AN2" s="38" t="s">
        <v>102</v>
      </c>
      <c r="AO2" s="39" t="s">
        <v>103</v>
      </c>
      <c r="AP2" s="39" t="s">
        <v>308</v>
      </c>
      <c r="AQ2" s="39" t="s">
        <v>309</v>
      </c>
      <c r="AR2" s="9"/>
      <c r="AS2" s="56" t="s">
        <v>112</v>
      </c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</row>
    <row r="3" spans="1:102" ht="39.950000000000003" customHeight="1" thickBot="1" x14ac:dyDescent="0.35">
      <c r="A3" s="4" t="s">
        <v>297</v>
      </c>
      <c r="B3" s="4" t="str">
        <f t="shared" ref="B3:B6" si="1">$AC$3</f>
        <v>Classe Test</v>
      </c>
      <c r="C3" s="4">
        <f t="shared" ref="C3:C6" si="2">$AD$3</f>
        <v>0</v>
      </c>
      <c r="D3" s="4">
        <f t="shared" ref="D3:D6" si="3">$AE$3</f>
        <v>0</v>
      </c>
      <c r="E3" s="4">
        <f t="shared" ref="E3:E6" si="4">$AG$3</f>
        <v>0</v>
      </c>
      <c r="F3" s="4">
        <f t="shared" ref="F3:F6" si="5">$AE$17</f>
        <v>10</v>
      </c>
      <c r="G3" s="4" t="str">
        <f>AE58</f>
        <v>Erreur</v>
      </c>
      <c r="H3" s="4" t="str">
        <f>IFERROR(AF58,"")</f>
        <v/>
      </c>
      <c r="I3" s="4">
        <f t="shared" ref="I3:J3" si="6">AG58</f>
        <v>0</v>
      </c>
      <c r="J3" s="4" t="str">
        <f t="shared" si="6"/>
        <v>Erreur</v>
      </c>
      <c r="K3" s="4" t="s">
        <v>301</v>
      </c>
      <c r="L3" s="4" t="s">
        <v>301</v>
      </c>
      <c r="M3" s="4" t="s">
        <v>302</v>
      </c>
      <c r="N3" s="4" t="s">
        <v>302</v>
      </c>
      <c r="O3" s="4" t="s">
        <v>302</v>
      </c>
      <c r="P3" s="4" t="s">
        <v>302</v>
      </c>
      <c r="Q3" s="4" t="s">
        <v>302</v>
      </c>
      <c r="R3" s="4" t="s">
        <v>302</v>
      </c>
      <c r="S3" s="4" t="s">
        <v>302</v>
      </c>
      <c r="T3" s="4" t="s">
        <v>302</v>
      </c>
      <c r="AB3" s="207"/>
      <c r="AC3" s="209" t="s">
        <v>289</v>
      </c>
      <c r="AD3" s="209"/>
      <c r="AE3" s="356"/>
      <c r="AF3" s="356"/>
      <c r="AG3" s="356"/>
      <c r="AH3" s="356"/>
      <c r="AI3" s="207"/>
      <c r="AJ3" s="66"/>
      <c r="AK3" s="9"/>
      <c r="AL3" s="19"/>
      <c r="AM3" s="9"/>
      <c r="AN3" s="19"/>
      <c r="AO3" s="6"/>
      <c r="AP3" s="6"/>
      <c r="AQ3" s="6"/>
      <c r="AR3" s="6"/>
      <c r="AS3" s="42" t="s">
        <v>113</v>
      </c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</row>
    <row r="4" spans="1:102" ht="15" customHeight="1" thickBot="1" x14ac:dyDescent="0.35">
      <c r="A4" s="4" t="s">
        <v>298</v>
      </c>
      <c r="B4" s="4" t="str">
        <f t="shared" si="1"/>
        <v>Classe Test</v>
      </c>
      <c r="C4" s="4">
        <f t="shared" si="2"/>
        <v>0</v>
      </c>
      <c r="D4" s="4">
        <f t="shared" si="3"/>
        <v>0</v>
      </c>
      <c r="E4" s="4">
        <f t="shared" si="4"/>
        <v>0</v>
      </c>
      <c r="F4" s="4">
        <f t="shared" si="5"/>
        <v>10</v>
      </c>
      <c r="G4" s="4" t="str">
        <f>AE71</f>
        <v>Erreur</v>
      </c>
      <c r="H4" s="4" t="str">
        <f>IFERROR(AF71,"")</f>
        <v/>
      </c>
      <c r="I4" s="4">
        <f t="shared" ref="I4:J4" si="7">AG71</f>
        <v>0</v>
      </c>
      <c r="J4" s="4" t="str">
        <f t="shared" si="7"/>
        <v>Erreur</v>
      </c>
      <c r="K4" s="4" t="s">
        <v>301</v>
      </c>
      <c r="L4" s="4" t="s">
        <v>301</v>
      </c>
      <c r="M4" s="4" t="s">
        <v>302</v>
      </c>
      <c r="N4" s="4" t="s">
        <v>302</v>
      </c>
      <c r="O4" s="4" t="s">
        <v>302</v>
      </c>
      <c r="P4" s="4" t="s">
        <v>302</v>
      </c>
      <c r="Q4" s="4" t="s">
        <v>302</v>
      </c>
      <c r="R4" s="4" t="s">
        <v>302</v>
      </c>
      <c r="S4" s="4" t="s">
        <v>302</v>
      </c>
      <c r="T4" s="4" t="s">
        <v>302</v>
      </c>
      <c r="AB4" s="207"/>
      <c r="AC4" s="210"/>
      <c r="AD4" s="207"/>
      <c r="AE4" s="210"/>
      <c r="AF4" s="210"/>
      <c r="AG4" s="210"/>
      <c r="AH4" s="210"/>
      <c r="AI4" s="207"/>
      <c r="AJ4" s="66"/>
      <c r="AK4" s="9"/>
      <c r="AL4" s="44"/>
      <c r="AM4" s="45"/>
      <c r="AN4" s="45" t="s">
        <v>4</v>
      </c>
      <c r="AO4" s="45">
        <v>150</v>
      </c>
      <c r="AP4" s="45">
        <v>160</v>
      </c>
      <c r="AQ4" s="45">
        <v>175</v>
      </c>
      <c r="AR4" s="45">
        <v>185</v>
      </c>
      <c r="AS4" s="45">
        <v>200</v>
      </c>
      <c r="AT4" s="45">
        <v>210</v>
      </c>
      <c r="AU4" s="45">
        <v>225</v>
      </c>
      <c r="AV4" s="45">
        <v>235</v>
      </c>
      <c r="AW4" s="45">
        <v>250</v>
      </c>
      <c r="AX4" s="45">
        <v>260</v>
      </c>
      <c r="AY4" s="45">
        <v>275</v>
      </c>
      <c r="AZ4" s="45">
        <v>285</v>
      </c>
      <c r="BA4" s="45">
        <v>300</v>
      </c>
      <c r="BB4" s="45">
        <v>310</v>
      </c>
      <c r="BC4" s="45">
        <v>325</v>
      </c>
      <c r="BD4" s="45">
        <v>335</v>
      </c>
      <c r="BE4" s="45">
        <v>350</v>
      </c>
      <c r="BF4" s="45">
        <v>360</v>
      </c>
      <c r="BG4" s="45">
        <v>375</v>
      </c>
      <c r="BH4" s="45">
        <v>385</v>
      </c>
      <c r="BI4" s="45">
        <v>400</v>
      </c>
      <c r="BJ4" s="45">
        <v>410</v>
      </c>
      <c r="BK4" s="45">
        <v>425</v>
      </c>
      <c r="BL4" s="46">
        <v>435</v>
      </c>
      <c r="BM4" s="46">
        <v>450</v>
      </c>
      <c r="BN4" s="46">
        <v>460</v>
      </c>
      <c r="BO4" s="46">
        <v>475</v>
      </c>
      <c r="BP4" s="46">
        <v>485</v>
      </c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>
        <v>150</v>
      </c>
      <c r="CL4" s="47">
        <v>300</v>
      </c>
    </row>
    <row r="5" spans="1:102" ht="39.950000000000003" customHeight="1" x14ac:dyDescent="0.25">
      <c r="A5" s="4" t="s">
        <v>299</v>
      </c>
      <c r="B5" s="4" t="str">
        <f t="shared" si="1"/>
        <v>Classe Test</v>
      </c>
      <c r="C5" s="4">
        <f t="shared" si="2"/>
        <v>0</v>
      </c>
      <c r="D5" s="4">
        <f t="shared" si="3"/>
        <v>0</v>
      </c>
      <c r="E5" s="4">
        <f t="shared" si="4"/>
        <v>0</v>
      </c>
      <c r="F5" s="4">
        <f t="shared" si="5"/>
        <v>10</v>
      </c>
      <c r="G5" s="4" t="str">
        <f>AE84</f>
        <v>Erreur</v>
      </c>
      <c r="H5" s="4" t="str">
        <f>IFERROR(AF84,"")</f>
        <v/>
      </c>
      <c r="I5" s="4">
        <f t="shared" ref="I5:J5" si="8">AG84</f>
        <v>0</v>
      </c>
      <c r="J5" s="4" t="str">
        <f t="shared" si="8"/>
        <v>Erreur</v>
      </c>
      <c r="K5" s="4" t="s">
        <v>301</v>
      </c>
      <c r="L5" s="4" t="s">
        <v>301</v>
      </c>
      <c r="M5" s="4" t="s">
        <v>302</v>
      </c>
      <c r="N5" s="4" t="s">
        <v>302</v>
      </c>
      <c r="O5" s="4" t="s">
        <v>302</v>
      </c>
      <c r="P5" s="4" t="s">
        <v>302</v>
      </c>
      <c r="Q5" s="4" t="s">
        <v>302</v>
      </c>
      <c r="R5" s="4" t="s">
        <v>302</v>
      </c>
      <c r="S5" s="4" t="s">
        <v>302</v>
      </c>
      <c r="T5" s="4" t="s">
        <v>302</v>
      </c>
      <c r="AB5" s="211"/>
      <c r="AC5" s="352" t="s">
        <v>118</v>
      </c>
      <c r="AD5" s="352"/>
      <c r="AE5" s="352"/>
      <c r="AF5" s="352"/>
      <c r="AG5" s="352"/>
      <c r="AH5" s="352"/>
      <c r="AI5" s="211"/>
      <c r="AJ5" s="8"/>
      <c r="AK5" s="9"/>
      <c r="AL5" s="48">
        <v>150</v>
      </c>
      <c r="AM5" s="44">
        <v>300</v>
      </c>
      <c r="AN5" s="57">
        <v>18</v>
      </c>
      <c r="AO5" s="58">
        <v>-75</v>
      </c>
      <c r="AP5" s="58">
        <v>-75</v>
      </c>
      <c r="AQ5" s="58">
        <v>-75</v>
      </c>
      <c r="AR5" s="58">
        <v>-75</v>
      </c>
      <c r="AS5" s="58">
        <v>-75</v>
      </c>
      <c r="AT5" s="58">
        <v>-75</v>
      </c>
      <c r="AU5" s="58">
        <v>-75</v>
      </c>
      <c r="AV5" s="58">
        <v>-75</v>
      </c>
      <c r="AW5" s="58">
        <v>-75</v>
      </c>
      <c r="AX5" s="58">
        <v>-75</v>
      </c>
      <c r="AY5" s="58">
        <v>-75</v>
      </c>
      <c r="AZ5" s="58">
        <v>-75</v>
      </c>
      <c r="BA5" s="58">
        <v>-75</v>
      </c>
      <c r="BB5" s="58">
        <v>-75</v>
      </c>
      <c r="BC5" s="58">
        <v>-75</v>
      </c>
      <c r="BD5" s="58">
        <v>75</v>
      </c>
      <c r="BE5" s="58">
        <v>75</v>
      </c>
      <c r="BF5" s="58">
        <v>80</v>
      </c>
      <c r="BG5" s="58">
        <v>80</v>
      </c>
      <c r="BH5" s="58">
        <v>85</v>
      </c>
      <c r="BI5" s="58">
        <v>85</v>
      </c>
      <c r="BJ5" s="58">
        <v>90</v>
      </c>
      <c r="BK5" s="58">
        <v>95</v>
      </c>
      <c r="BL5" s="59">
        <v>95</v>
      </c>
      <c r="BM5" s="59">
        <v>100</v>
      </c>
      <c r="BN5" s="59">
        <v>100</v>
      </c>
      <c r="BO5" s="59">
        <v>100</v>
      </c>
      <c r="BP5" s="59">
        <v>100</v>
      </c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>
        <v>160</v>
      </c>
      <c r="CL5" s="47">
        <v>310</v>
      </c>
    </row>
    <row r="6" spans="1:102" ht="15" customHeight="1" x14ac:dyDescent="0.3">
      <c r="A6" s="4" t="s">
        <v>300</v>
      </c>
      <c r="B6" s="4" t="str">
        <f t="shared" si="1"/>
        <v>Classe Test</v>
      </c>
      <c r="C6" s="4">
        <f t="shared" si="2"/>
        <v>0</v>
      </c>
      <c r="D6" s="4">
        <f t="shared" si="3"/>
        <v>0</v>
      </c>
      <c r="E6" s="4">
        <f t="shared" si="4"/>
        <v>0</v>
      </c>
      <c r="F6" s="4">
        <f t="shared" si="5"/>
        <v>10</v>
      </c>
      <c r="G6" s="4" t="str">
        <f>AE97</f>
        <v>Erreur</v>
      </c>
      <c r="H6" s="4" t="str">
        <f>IFERROR(AF97,"")</f>
        <v/>
      </c>
      <c r="I6" s="4">
        <f t="shared" ref="I6:J6" si="9">AG97</f>
        <v>0</v>
      </c>
      <c r="J6" s="4" t="str">
        <f t="shared" si="9"/>
        <v>Erreur</v>
      </c>
      <c r="K6" s="4" t="str">
        <f>IFERROR(AE110,"Non éval")</f>
        <v/>
      </c>
      <c r="L6" s="4" t="str">
        <f>IF(AF111="","Non éval",AF111)</f>
        <v>Non éval</v>
      </c>
      <c r="M6" s="4" t="s">
        <v>302</v>
      </c>
      <c r="N6" s="4" t="s">
        <v>302</v>
      </c>
      <c r="O6" s="4" t="s">
        <v>302</v>
      </c>
      <c r="P6" s="4" t="s">
        <v>302</v>
      </c>
      <c r="Q6" s="4" t="s">
        <v>302</v>
      </c>
      <c r="R6" s="4" t="s">
        <v>302</v>
      </c>
      <c r="S6" s="4" t="s">
        <v>302</v>
      </c>
      <c r="T6" s="4" t="s">
        <v>302</v>
      </c>
      <c r="AB6" s="207"/>
      <c r="AC6" s="212"/>
      <c r="AD6" s="212"/>
      <c r="AE6" s="213"/>
      <c r="AF6" s="212"/>
      <c r="AG6" s="210"/>
      <c r="AH6" s="210"/>
      <c r="AI6" s="207"/>
      <c r="AJ6" s="66"/>
      <c r="AK6" s="9"/>
      <c r="AL6" s="48">
        <v>160</v>
      </c>
      <c r="AM6" s="48">
        <v>310</v>
      </c>
      <c r="AN6" s="20">
        <v>17.5</v>
      </c>
      <c r="AO6" s="21">
        <v>-75</v>
      </c>
      <c r="AP6" s="21">
        <v>-75</v>
      </c>
      <c r="AQ6" s="21">
        <v>-75</v>
      </c>
      <c r="AR6" s="21">
        <v>-75</v>
      </c>
      <c r="AS6" s="21">
        <v>-75</v>
      </c>
      <c r="AT6" s="21">
        <v>-75</v>
      </c>
      <c r="AU6" s="21">
        <v>-75</v>
      </c>
      <c r="AV6" s="21">
        <v>-75</v>
      </c>
      <c r="AW6" s="21">
        <v>-75</v>
      </c>
      <c r="AX6" s="21">
        <v>-75</v>
      </c>
      <c r="AY6" s="21">
        <v>-75</v>
      </c>
      <c r="AZ6" s="21">
        <v>-75</v>
      </c>
      <c r="BA6" s="21">
        <v>-75</v>
      </c>
      <c r="BB6" s="21">
        <v>-75</v>
      </c>
      <c r="BC6" s="21">
        <v>75</v>
      </c>
      <c r="BD6" s="21">
        <v>75</v>
      </c>
      <c r="BE6" s="21">
        <v>80</v>
      </c>
      <c r="BF6" s="21">
        <v>80</v>
      </c>
      <c r="BG6" s="21">
        <v>85</v>
      </c>
      <c r="BH6" s="21">
        <v>85</v>
      </c>
      <c r="BI6" s="21">
        <v>90</v>
      </c>
      <c r="BJ6" s="21">
        <v>90</v>
      </c>
      <c r="BK6" s="21">
        <v>95</v>
      </c>
      <c r="BL6" s="43">
        <v>100</v>
      </c>
      <c r="BM6" s="43">
        <v>100</v>
      </c>
      <c r="BN6" s="43">
        <v>100</v>
      </c>
      <c r="BO6" s="43">
        <v>100</v>
      </c>
      <c r="BP6" s="43">
        <v>100</v>
      </c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>
        <v>175</v>
      </c>
      <c r="CL6" s="49">
        <v>325</v>
      </c>
    </row>
    <row r="7" spans="1:102" ht="39.950000000000003" customHeight="1" x14ac:dyDescent="0.3">
      <c r="AB7" s="207"/>
      <c r="AC7" s="345" t="s">
        <v>0</v>
      </c>
      <c r="AD7" s="353" t="s">
        <v>104</v>
      </c>
      <c r="AE7" s="353"/>
      <c r="AF7" s="353"/>
      <c r="AG7" s="354"/>
      <c r="AH7" s="214"/>
      <c r="AI7" s="207"/>
      <c r="AJ7" s="8"/>
      <c r="AK7" s="9"/>
      <c r="AL7" s="48">
        <v>175</v>
      </c>
      <c r="AM7" s="48">
        <v>325</v>
      </c>
      <c r="AN7" s="20">
        <v>17</v>
      </c>
      <c r="AO7" s="21">
        <v>-75</v>
      </c>
      <c r="AP7" s="21">
        <v>-75</v>
      </c>
      <c r="AQ7" s="21">
        <v>-75</v>
      </c>
      <c r="AR7" s="21">
        <v>-75</v>
      </c>
      <c r="AS7" s="21">
        <v>-75</v>
      </c>
      <c r="AT7" s="21">
        <v>-75</v>
      </c>
      <c r="AU7" s="21">
        <v>-75</v>
      </c>
      <c r="AV7" s="21">
        <v>-75</v>
      </c>
      <c r="AW7" s="21">
        <v>-75</v>
      </c>
      <c r="AX7" s="21">
        <v>-75</v>
      </c>
      <c r="AY7" s="21">
        <v>-75</v>
      </c>
      <c r="AZ7" s="21">
        <v>-75</v>
      </c>
      <c r="BA7" s="21">
        <v>-75</v>
      </c>
      <c r="BB7" s="21">
        <v>-75</v>
      </c>
      <c r="BC7" s="21">
        <v>75</v>
      </c>
      <c r="BD7" s="21">
        <v>75</v>
      </c>
      <c r="BE7" s="21">
        <v>80</v>
      </c>
      <c r="BF7" s="21">
        <v>85</v>
      </c>
      <c r="BG7" s="21">
        <v>85</v>
      </c>
      <c r="BH7" s="21">
        <v>90</v>
      </c>
      <c r="BI7" s="21">
        <v>90</v>
      </c>
      <c r="BJ7" s="21">
        <v>95</v>
      </c>
      <c r="BK7" s="21">
        <v>100</v>
      </c>
      <c r="BL7" s="43">
        <v>100</v>
      </c>
      <c r="BM7" s="43">
        <v>100</v>
      </c>
      <c r="BN7" s="43">
        <v>100</v>
      </c>
      <c r="BO7" s="43">
        <v>100</v>
      </c>
      <c r="BP7" s="43">
        <v>100</v>
      </c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>
        <v>185</v>
      </c>
      <c r="CL7" s="49">
        <v>335</v>
      </c>
    </row>
    <row r="8" spans="1:102" ht="39.950000000000003" customHeight="1" x14ac:dyDescent="0.3">
      <c r="AB8" s="207"/>
      <c r="AC8" s="345"/>
      <c r="AD8" s="355"/>
      <c r="AE8" s="355"/>
      <c r="AF8" s="355"/>
      <c r="AG8" s="215">
        <v>10</v>
      </c>
      <c r="AH8" s="216" t="s">
        <v>2</v>
      </c>
      <c r="AI8" s="207"/>
      <c r="AJ8" s="66"/>
      <c r="AK8" s="9"/>
      <c r="AL8" s="48">
        <v>185</v>
      </c>
      <c r="AM8" s="48">
        <v>335</v>
      </c>
      <c r="AN8" s="20">
        <v>16.5</v>
      </c>
      <c r="AO8" s="21">
        <v>-75</v>
      </c>
      <c r="AP8" s="21">
        <v>-75</v>
      </c>
      <c r="AQ8" s="21">
        <v>-75</v>
      </c>
      <c r="AR8" s="21">
        <v>-75</v>
      </c>
      <c r="AS8" s="21">
        <v>-75</v>
      </c>
      <c r="AT8" s="21">
        <v>-75</v>
      </c>
      <c r="AU8" s="21">
        <v>-75</v>
      </c>
      <c r="AV8" s="21">
        <v>-75</v>
      </c>
      <c r="AW8" s="21">
        <v>-75</v>
      </c>
      <c r="AX8" s="21">
        <v>-75</v>
      </c>
      <c r="AY8" s="21">
        <v>-75</v>
      </c>
      <c r="AZ8" s="21">
        <v>-75</v>
      </c>
      <c r="BA8" s="21">
        <v>-75</v>
      </c>
      <c r="BB8" s="21">
        <v>75</v>
      </c>
      <c r="BC8" s="21">
        <v>75</v>
      </c>
      <c r="BD8" s="21">
        <v>80</v>
      </c>
      <c r="BE8" s="21">
        <v>85</v>
      </c>
      <c r="BF8" s="21">
        <v>85</v>
      </c>
      <c r="BG8" s="21">
        <v>90</v>
      </c>
      <c r="BH8" s="21">
        <v>90</v>
      </c>
      <c r="BI8" s="21">
        <v>95</v>
      </c>
      <c r="BJ8" s="21">
        <v>100</v>
      </c>
      <c r="BK8" s="21">
        <v>100</v>
      </c>
      <c r="BL8" s="43">
        <v>100</v>
      </c>
      <c r="BM8" s="43">
        <v>100</v>
      </c>
      <c r="BN8" s="43">
        <v>100</v>
      </c>
      <c r="BO8" s="43">
        <v>100</v>
      </c>
      <c r="BP8" s="43">
        <v>100</v>
      </c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>
        <v>200</v>
      </c>
      <c r="CL8" s="49">
        <v>350</v>
      </c>
    </row>
    <row r="9" spans="1:102" ht="20.25" customHeight="1" x14ac:dyDescent="0.3">
      <c r="AB9" s="207"/>
      <c r="AC9" s="207"/>
      <c r="AD9" s="207"/>
      <c r="AE9" s="207"/>
      <c r="AF9" s="207"/>
      <c r="AG9" s="210"/>
      <c r="AH9" s="210"/>
      <c r="AI9" s="207"/>
      <c r="AJ9" s="66"/>
      <c r="AK9" s="9">
        <v>0</v>
      </c>
      <c r="AL9" s="48">
        <v>200</v>
      </c>
      <c r="AM9" s="48">
        <v>350</v>
      </c>
      <c r="AN9" s="20">
        <v>16</v>
      </c>
      <c r="AO9" s="21">
        <v>-75</v>
      </c>
      <c r="AP9" s="21">
        <v>-75</v>
      </c>
      <c r="AQ9" s="21">
        <v>-75</v>
      </c>
      <c r="AR9" s="21">
        <v>-75</v>
      </c>
      <c r="AS9" s="21">
        <v>-75</v>
      </c>
      <c r="AT9" s="21">
        <v>-75</v>
      </c>
      <c r="AU9" s="21">
        <v>-75</v>
      </c>
      <c r="AV9" s="21">
        <v>-75</v>
      </c>
      <c r="AW9" s="21">
        <v>-75</v>
      </c>
      <c r="AX9" s="21">
        <v>-75</v>
      </c>
      <c r="AY9" s="21">
        <v>-75</v>
      </c>
      <c r="AZ9" s="21">
        <v>-75</v>
      </c>
      <c r="BA9" s="21">
        <v>75</v>
      </c>
      <c r="BB9" s="21">
        <v>75</v>
      </c>
      <c r="BC9" s="21">
        <v>80</v>
      </c>
      <c r="BD9" s="21">
        <v>80</v>
      </c>
      <c r="BE9" s="21">
        <v>85</v>
      </c>
      <c r="BF9" s="21">
        <v>90</v>
      </c>
      <c r="BG9" s="21">
        <v>90</v>
      </c>
      <c r="BH9" s="21">
        <v>95</v>
      </c>
      <c r="BI9" s="21">
        <v>100</v>
      </c>
      <c r="BJ9" s="21">
        <v>100</v>
      </c>
      <c r="BK9" s="21">
        <v>100</v>
      </c>
      <c r="BL9" s="43">
        <v>100</v>
      </c>
      <c r="BM9" s="43">
        <v>100</v>
      </c>
      <c r="BN9" s="43">
        <v>100</v>
      </c>
      <c r="BO9" s="43">
        <v>100</v>
      </c>
      <c r="BP9" s="43">
        <v>100</v>
      </c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>
        <v>210</v>
      </c>
      <c r="CL9" s="49">
        <v>360</v>
      </c>
    </row>
    <row r="10" spans="1:102" ht="39.950000000000003" customHeight="1" x14ac:dyDescent="0.3">
      <c r="AB10" s="207"/>
      <c r="AC10" s="345" t="s">
        <v>63</v>
      </c>
      <c r="AD10" s="353" t="s">
        <v>105</v>
      </c>
      <c r="AE10" s="353"/>
      <c r="AF10" s="353"/>
      <c r="AG10" s="354"/>
      <c r="AH10" s="214"/>
      <c r="AI10" s="207"/>
      <c r="AJ10" s="66"/>
      <c r="AK10" s="9">
        <v>1</v>
      </c>
      <c r="AL10" s="48">
        <v>210</v>
      </c>
      <c r="AM10" s="48">
        <v>360</v>
      </c>
      <c r="AN10" s="20">
        <v>15.5</v>
      </c>
      <c r="AO10" s="21">
        <v>-75</v>
      </c>
      <c r="AP10" s="21">
        <v>-75</v>
      </c>
      <c r="AQ10" s="21">
        <v>-75</v>
      </c>
      <c r="AR10" s="21">
        <v>-75</v>
      </c>
      <c r="AS10" s="21">
        <v>-75</v>
      </c>
      <c r="AT10" s="21">
        <v>-75</v>
      </c>
      <c r="AU10" s="21">
        <v>-75</v>
      </c>
      <c r="AV10" s="21">
        <v>-75</v>
      </c>
      <c r="AW10" s="21">
        <v>-75</v>
      </c>
      <c r="AX10" s="21">
        <v>-75</v>
      </c>
      <c r="AY10" s="21">
        <v>-75</v>
      </c>
      <c r="AZ10" s="21">
        <v>-75</v>
      </c>
      <c r="BA10" s="21">
        <v>75</v>
      </c>
      <c r="BB10" s="21">
        <v>80</v>
      </c>
      <c r="BC10" s="21">
        <v>80</v>
      </c>
      <c r="BD10" s="21">
        <v>85</v>
      </c>
      <c r="BE10" s="21">
        <v>90</v>
      </c>
      <c r="BF10" s="21">
        <v>90</v>
      </c>
      <c r="BG10" s="21">
        <v>95</v>
      </c>
      <c r="BH10" s="21">
        <v>100</v>
      </c>
      <c r="BI10" s="21">
        <v>100</v>
      </c>
      <c r="BJ10" s="21">
        <v>100</v>
      </c>
      <c r="BK10" s="21">
        <v>100</v>
      </c>
      <c r="BL10" s="43">
        <v>100</v>
      </c>
      <c r="BM10" s="43">
        <v>100</v>
      </c>
      <c r="BN10" s="43">
        <v>100</v>
      </c>
      <c r="BO10" s="43">
        <v>100</v>
      </c>
      <c r="BP10" s="43">
        <v>100</v>
      </c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>
        <v>225</v>
      </c>
      <c r="CL10" s="49">
        <v>375</v>
      </c>
    </row>
    <row r="11" spans="1:102" ht="39.950000000000003" customHeight="1" x14ac:dyDescent="0.3">
      <c r="AB11" s="207"/>
      <c r="AC11" s="345"/>
      <c r="AD11" s="355"/>
      <c r="AE11" s="355"/>
      <c r="AF11" s="355"/>
      <c r="AG11" s="215">
        <v>10</v>
      </c>
      <c r="AH11" s="217" t="s">
        <v>2</v>
      </c>
      <c r="AI11" s="207"/>
      <c r="AJ11" s="66"/>
      <c r="AK11" s="9"/>
      <c r="AL11" s="48">
        <v>225</v>
      </c>
      <c r="AM11" s="48">
        <v>375</v>
      </c>
      <c r="AN11" s="20">
        <v>15</v>
      </c>
      <c r="AO11" s="21">
        <v>-75</v>
      </c>
      <c r="AP11" s="21">
        <v>-75</v>
      </c>
      <c r="AQ11" s="21">
        <v>-75</v>
      </c>
      <c r="AR11" s="21">
        <v>-75</v>
      </c>
      <c r="AS11" s="21">
        <v>-75</v>
      </c>
      <c r="AT11" s="21">
        <v>-75</v>
      </c>
      <c r="AU11" s="21">
        <v>-75</v>
      </c>
      <c r="AV11" s="21">
        <v>-75</v>
      </c>
      <c r="AW11" s="21">
        <v>-75</v>
      </c>
      <c r="AX11" s="21">
        <v>-75</v>
      </c>
      <c r="AY11" s="21">
        <v>-75</v>
      </c>
      <c r="AZ11" s="21">
        <v>75</v>
      </c>
      <c r="BA11" s="21">
        <v>80</v>
      </c>
      <c r="BB11" s="21">
        <v>80</v>
      </c>
      <c r="BC11" s="21">
        <v>85</v>
      </c>
      <c r="BD11" s="21">
        <v>85</v>
      </c>
      <c r="BE11" s="21">
        <v>90</v>
      </c>
      <c r="BF11" s="21">
        <v>95</v>
      </c>
      <c r="BG11" s="21">
        <v>100</v>
      </c>
      <c r="BH11" s="21">
        <v>100</v>
      </c>
      <c r="BI11" s="21">
        <v>100</v>
      </c>
      <c r="BJ11" s="21">
        <v>100</v>
      </c>
      <c r="BK11" s="21">
        <v>100</v>
      </c>
      <c r="BL11" s="43">
        <v>100</v>
      </c>
      <c r="BM11" s="43">
        <v>100</v>
      </c>
      <c r="BN11" s="43">
        <v>100</v>
      </c>
      <c r="BO11" s="43">
        <v>100</v>
      </c>
      <c r="BP11" s="43">
        <v>100</v>
      </c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>
        <v>235</v>
      </c>
      <c r="CL11" s="49">
        <v>385</v>
      </c>
    </row>
    <row r="12" spans="1:102" ht="23.25" customHeight="1" x14ac:dyDescent="0.3">
      <c r="AB12" s="207"/>
      <c r="AC12" s="207"/>
      <c r="AD12" s="207"/>
      <c r="AE12" s="207"/>
      <c r="AF12" s="207"/>
      <c r="AG12" s="207"/>
      <c r="AH12" s="210"/>
      <c r="AI12" s="207"/>
      <c r="AJ12" s="66"/>
      <c r="AK12" s="9"/>
      <c r="AL12" s="48">
        <v>235</v>
      </c>
      <c r="AM12" s="48">
        <v>385</v>
      </c>
      <c r="AN12" s="20">
        <v>14.5</v>
      </c>
      <c r="AO12" s="21">
        <v>-75</v>
      </c>
      <c r="AP12" s="21">
        <v>-75</v>
      </c>
      <c r="AQ12" s="21">
        <v>-75</v>
      </c>
      <c r="AR12" s="21">
        <v>-75</v>
      </c>
      <c r="AS12" s="21">
        <v>-75</v>
      </c>
      <c r="AT12" s="21">
        <v>-75</v>
      </c>
      <c r="AU12" s="21">
        <v>-75</v>
      </c>
      <c r="AV12" s="21">
        <v>-75</v>
      </c>
      <c r="AW12" s="21">
        <v>-75</v>
      </c>
      <c r="AX12" s="21">
        <v>-75</v>
      </c>
      <c r="AY12" s="21">
        <v>75</v>
      </c>
      <c r="AZ12" s="21">
        <v>75</v>
      </c>
      <c r="BA12" s="21">
        <v>80</v>
      </c>
      <c r="BB12" s="21">
        <v>85</v>
      </c>
      <c r="BC12" s="21">
        <v>90</v>
      </c>
      <c r="BD12" s="21">
        <v>90</v>
      </c>
      <c r="BE12" s="21">
        <v>95</v>
      </c>
      <c r="BF12" s="21">
        <v>95</v>
      </c>
      <c r="BG12" s="21">
        <v>100</v>
      </c>
      <c r="BH12" s="21">
        <v>100</v>
      </c>
      <c r="BI12" s="21">
        <v>100</v>
      </c>
      <c r="BJ12" s="21">
        <v>100</v>
      </c>
      <c r="BK12" s="21">
        <v>100</v>
      </c>
      <c r="BL12" s="43">
        <v>100</v>
      </c>
      <c r="BM12" s="43">
        <v>100</v>
      </c>
      <c r="BN12" s="43">
        <v>100</v>
      </c>
      <c r="BO12" s="43">
        <v>100</v>
      </c>
      <c r="BP12" s="43">
        <v>100</v>
      </c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>
        <v>250</v>
      </c>
      <c r="CL12" s="49">
        <v>400</v>
      </c>
    </row>
    <row r="13" spans="1:102" ht="39.950000000000003" customHeight="1" x14ac:dyDescent="0.3">
      <c r="AB13" s="207"/>
      <c r="AC13" s="346" t="s">
        <v>1</v>
      </c>
      <c r="AD13" s="353" t="s">
        <v>105</v>
      </c>
      <c r="AE13" s="353"/>
      <c r="AF13" s="353"/>
      <c r="AG13" s="354"/>
      <c r="AH13" s="214"/>
      <c r="AI13" s="207"/>
      <c r="AJ13" s="66"/>
      <c r="AK13" s="9"/>
      <c r="AL13" s="48">
        <v>250</v>
      </c>
      <c r="AM13" s="48">
        <v>400</v>
      </c>
      <c r="AN13" s="20">
        <v>14</v>
      </c>
      <c r="AO13" s="21">
        <v>-75</v>
      </c>
      <c r="AP13" s="21">
        <v>-75</v>
      </c>
      <c r="AQ13" s="21">
        <v>-75</v>
      </c>
      <c r="AR13" s="21">
        <v>-75</v>
      </c>
      <c r="AS13" s="21">
        <v>-75</v>
      </c>
      <c r="AT13" s="21">
        <v>-75</v>
      </c>
      <c r="AU13" s="21">
        <v>-75</v>
      </c>
      <c r="AV13" s="21">
        <v>-75</v>
      </c>
      <c r="AW13" s="21">
        <v>-75</v>
      </c>
      <c r="AX13" s="21">
        <v>-75</v>
      </c>
      <c r="AY13" s="21">
        <v>75</v>
      </c>
      <c r="AZ13" s="21">
        <v>80</v>
      </c>
      <c r="BA13" s="21">
        <v>85</v>
      </c>
      <c r="BB13" s="21">
        <v>85</v>
      </c>
      <c r="BC13" s="21">
        <v>90</v>
      </c>
      <c r="BD13" s="21">
        <v>95</v>
      </c>
      <c r="BE13" s="21">
        <v>100</v>
      </c>
      <c r="BF13" s="21">
        <v>100</v>
      </c>
      <c r="BG13" s="21">
        <v>100</v>
      </c>
      <c r="BH13" s="21">
        <v>100</v>
      </c>
      <c r="BI13" s="21">
        <v>100</v>
      </c>
      <c r="BJ13" s="21">
        <v>100</v>
      </c>
      <c r="BK13" s="21">
        <v>100</v>
      </c>
      <c r="BL13" s="43">
        <v>100</v>
      </c>
      <c r="BM13" s="43">
        <v>100</v>
      </c>
      <c r="BN13" s="43">
        <v>100</v>
      </c>
      <c r="BO13" s="43">
        <v>100</v>
      </c>
      <c r="BP13" s="43">
        <v>100</v>
      </c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>
        <v>260</v>
      </c>
      <c r="CL13" s="49">
        <v>410</v>
      </c>
    </row>
    <row r="14" spans="1:102" ht="39.950000000000003" customHeight="1" x14ac:dyDescent="0.3">
      <c r="AB14" s="207"/>
      <c r="AC14" s="347"/>
      <c r="AD14" s="355"/>
      <c r="AE14" s="355"/>
      <c r="AF14" s="355"/>
      <c r="AG14" s="215">
        <v>10</v>
      </c>
      <c r="AH14" s="218" t="s">
        <v>2</v>
      </c>
      <c r="AI14" s="207"/>
      <c r="AJ14" s="66"/>
      <c r="AK14" s="9"/>
      <c r="AL14" s="48">
        <v>260</v>
      </c>
      <c r="AM14" s="48">
        <v>410</v>
      </c>
      <c r="AN14" s="20">
        <v>13.5</v>
      </c>
      <c r="AO14" s="21">
        <v>-75</v>
      </c>
      <c r="AP14" s="21">
        <v>-75</v>
      </c>
      <c r="AQ14" s="21">
        <v>-75</v>
      </c>
      <c r="AR14" s="21">
        <v>-75</v>
      </c>
      <c r="AS14" s="21">
        <v>-75</v>
      </c>
      <c r="AT14" s="21">
        <v>-75</v>
      </c>
      <c r="AU14" s="21">
        <v>-75</v>
      </c>
      <c r="AV14" s="21">
        <v>-75</v>
      </c>
      <c r="AW14" s="21">
        <v>75</v>
      </c>
      <c r="AX14" s="21">
        <v>75</v>
      </c>
      <c r="AY14" s="21">
        <v>80</v>
      </c>
      <c r="AZ14" s="21">
        <v>85</v>
      </c>
      <c r="BA14" s="21">
        <v>90</v>
      </c>
      <c r="BB14" s="21">
        <v>90</v>
      </c>
      <c r="BC14" s="21">
        <v>95</v>
      </c>
      <c r="BD14" s="21">
        <v>100</v>
      </c>
      <c r="BE14" s="21">
        <v>100</v>
      </c>
      <c r="BF14" s="21">
        <v>100</v>
      </c>
      <c r="BG14" s="21">
        <v>100</v>
      </c>
      <c r="BH14" s="21">
        <v>100</v>
      </c>
      <c r="BI14" s="21">
        <v>100</v>
      </c>
      <c r="BJ14" s="21">
        <v>100</v>
      </c>
      <c r="BK14" s="21">
        <v>100</v>
      </c>
      <c r="BL14" s="43">
        <v>100</v>
      </c>
      <c r="BM14" s="43">
        <v>100</v>
      </c>
      <c r="BN14" s="43">
        <v>100</v>
      </c>
      <c r="BO14" s="43">
        <v>100</v>
      </c>
      <c r="BP14" s="43">
        <v>100</v>
      </c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>
        <v>275</v>
      </c>
      <c r="CL14" s="49">
        <v>425</v>
      </c>
      <c r="CN14" s="22" t="s">
        <v>11</v>
      </c>
      <c r="CO14" s="22" t="s">
        <v>12</v>
      </c>
      <c r="CP14" s="22" t="s">
        <v>22</v>
      </c>
      <c r="CQ14" s="36" t="s">
        <v>23</v>
      </c>
      <c r="CR14" s="36"/>
      <c r="CS14" s="23">
        <f>SUM(CR15,CR16,CR17,CR18,CR19)</f>
        <v>3</v>
      </c>
      <c r="CT14" s="24" t="s">
        <v>24</v>
      </c>
    </row>
    <row r="15" spans="1:102" ht="15" customHeight="1" x14ac:dyDescent="0.3">
      <c r="AB15" s="207"/>
      <c r="AC15" s="210"/>
      <c r="AD15" s="207"/>
      <c r="AE15" s="207"/>
      <c r="AF15" s="207"/>
      <c r="AG15" s="207"/>
      <c r="AH15" s="207"/>
      <c r="AI15" s="207"/>
      <c r="AJ15" s="67" t="s">
        <v>77</v>
      </c>
      <c r="AK15" s="9"/>
      <c r="AL15" s="48">
        <v>275</v>
      </c>
      <c r="AM15" s="48">
        <v>425</v>
      </c>
      <c r="AN15" s="20">
        <v>13</v>
      </c>
      <c r="AO15" s="21">
        <v>-75</v>
      </c>
      <c r="AP15" s="21">
        <v>-75</v>
      </c>
      <c r="AQ15" s="21">
        <v>-75</v>
      </c>
      <c r="AR15" s="21">
        <v>-75</v>
      </c>
      <c r="AS15" s="21">
        <v>-75</v>
      </c>
      <c r="AT15" s="21">
        <v>-75</v>
      </c>
      <c r="AU15" s="21">
        <v>-75</v>
      </c>
      <c r="AV15" s="21">
        <v>-75</v>
      </c>
      <c r="AW15" s="21">
        <v>75</v>
      </c>
      <c r="AX15" s="21">
        <v>80</v>
      </c>
      <c r="AY15" s="21">
        <v>85</v>
      </c>
      <c r="AZ15" s="21">
        <v>85</v>
      </c>
      <c r="BA15" s="21">
        <v>90</v>
      </c>
      <c r="BB15" s="21">
        <v>95</v>
      </c>
      <c r="BC15" s="21">
        <v>100</v>
      </c>
      <c r="BD15" s="21">
        <v>100</v>
      </c>
      <c r="BE15" s="21">
        <v>100</v>
      </c>
      <c r="BF15" s="21">
        <v>100</v>
      </c>
      <c r="BG15" s="21">
        <v>100</v>
      </c>
      <c r="BH15" s="21">
        <v>100</v>
      </c>
      <c r="BI15" s="21">
        <v>100</v>
      </c>
      <c r="BJ15" s="21">
        <v>100</v>
      </c>
      <c r="BK15" s="21">
        <v>100</v>
      </c>
      <c r="BL15" s="43">
        <v>100</v>
      </c>
      <c r="BM15" s="43">
        <v>100</v>
      </c>
      <c r="BN15" s="43">
        <v>100</v>
      </c>
      <c r="BO15" s="43">
        <v>100</v>
      </c>
      <c r="BP15" s="43">
        <v>100</v>
      </c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>
        <v>285</v>
      </c>
      <c r="CL15" s="49">
        <v>435</v>
      </c>
      <c r="CN15" s="25"/>
      <c r="CO15" s="25"/>
      <c r="CP15" s="25"/>
      <c r="CQ15" s="25"/>
      <c r="CR15" s="25">
        <f>IF(CR23=CQ23,1,0)</f>
        <v>0</v>
      </c>
      <c r="CS15" s="25"/>
      <c r="CT15" s="25"/>
    </row>
    <row r="16" spans="1:102" ht="39.950000000000003" customHeight="1" thickBot="1" x14ac:dyDescent="0.35">
      <c r="AB16" s="207"/>
      <c r="AC16" s="207"/>
      <c r="AD16" s="207"/>
      <c r="AE16" s="367" t="s">
        <v>3</v>
      </c>
      <c r="AF16" s="368"/>
      <c r="AG16" s="369"/>
      <c r="AH16" s="207"/>
      <c r="AI16" s="207"/>
      <c r="AJ16" s="67" t="s">
        <v>78</v>
      </c>
      <c r="AK16" s="9"/>
      <c r="AL16" s="48">
        <v>285</v>
      </c>
      <c r="AM16" s="48">
        <v>435</v>
      </c>
      <c r="AN16" s="20">
        <v>12.5</v>
      </c>
      <c r="AO16" s="21">
        <v>-75</v>
      </c>
      <c r="AP16" s="21">
        <v>-75</v>
      </c>
      <c r="AQ16" s="21">
        <v>-75</v>
      </c>
      <c r="AR16" s="21">
        <v>-75</v>
      </c>
      <c r="AS16" s="21">
        <v>-75</v>
      </c>
      <c r="AT16" s="21">
        <v>-75</v>
      </c>
      <c r="AU16" s="21">
        <v>-75</v>
      </c>
      <c r="AV16" s="21">
        <v>75</v>
      </c>
      <c r="AW16" s="21">
        <v>80</v>
      </c>
      <c r="AX16" s="21">
        <v>80</v>
      </c>
      <c r="AY16" s="21">
        <v>85</v>
      </c>
      <c r="AZ16" s="21">
        <v>90</v>
      </c>
      <c r="BA16" s="21">
        <v>95</v>
      </c>
      <c r="BB16" s="21">
        <v>100</v>
      </c>
      <c r="BC16" s="21">
        <v>100</v>
      </c>
      <c r="BD16" s="21">
        <v>100</v>
      </c>
      <c r="BE16" s="21">
        <v>100</v>
      </c>
      <c r="BF16" s="21">
        <v>100</v>
      </c>
      <c r="BG16" s="21">
        <v>100</v>
      </c>
      <c r="BH16" s="21">
        <v>100</v>
      </c>
      <c r="BI16" s="21">
        <v>100</v>
      </c>
      <c r="BJ16" s="21">
        <v>100</v>
      </c>
      <c r="BK16" s="21">
        <v>100</v>
      </c>
      <c r="BL16" s="43">
        <v>100</v>
      </c>
      <c r="BM16" s="43">
        <v>100</v>
      </c>
      <c r="BN16" s="43">
        <v>100</v>
      </c>
      <c r="BO16" s="43">
        <v>100</v>
      </c>
      <c r="BP16" s="43">
        <v>100</v>
      </c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>
        <v>300</v>
      </c>
      <c r="CL16" s="49">
        <v>450</v>
      </c>
      <c r="CN16" s="5"/>
      <c r="CO16" s="5"/>
      <c r="CP16" s="5" t="s">
        <v>6</v>
      </c>
      <c r="CQ16" s="5"/>
      <c r="CR16" s="5">
        <f>IF(CR24=CQ24,1,0)</f>
        <v>1</v>
      </c>
      <c r="CS16" s="5"/>
      <c r="CT16" s="5"/>
    </row>
    <row r="17" spans="28:98" ht="39.950000000000003" customHeight="1" thickBot="1" x14ac:dyDescent="0.35">
      <c r="AB17" s="207"/>
      <c r="AC17" s="207"/>
      <c r="AD17" s="207"/>
      <c r="AE17" s="371">
        <v>10</v>
      </c>
      <c r="AF17" s="372"/>
      <c r="AG17" s="373"/>
      <c r="AH17" s="219" t="s">
        <v>2</v>
      </c>
      <c r="AI17" s="207"/>
      <c r="AJ17" s="67" t="s">
        <v>79</v>
      </c>
      <c r="AK17" s="9"/>
      <c r="AL17" s="48">
        <v>300</v>
      </c>
      <c r="AM17" s="48">
        <v>450</v>
      </c>
      <c r="AN17" s="20">
        <v>12</v>
      </c>
      <c r="AO17" s="21">
        <v>-75</v>
      </c>
      <c r="AP17" s="21">
        <v>-75</v>
      </c>
      <c r="AQ17" s="21">
        <v>-75</v>
      </c>
      <c r="AR17" s="21">
        <v>-75</v>
      </c>
      <c r="AS17" s="21">
        <v>-75</v>
      </c>
      <c r="AT17" s="21">
        <v>-75</v>
      </c>
      <c r="AU17" s="21">
        <v>75</v>
      </c>
      <c r="AV17" s="21">
        <v>75</v>
      </c>
      <c r="AW17" s="21">
        <v>80</v>
      </c>
      <c r="AX17" s="21">
        <v>85</v>
      </c>
      <c r="AY17" s="21">
        <v>90</v>
      </c>
      <c r="AZ17" s="21">
        <v>95</v>
      </c>
      <c r="BA17" s="21">
        <v>100</v>
      </c>
      <c r="BB17" s="21">
        <v>100</v>
      </c>
      <c r="BC17" s="21">
        <v>100</v>
      </c>
      <c r="BD17" s="21">
        <v>100</v>
      </c>
      <c r="BE17" s="21">
        <v>100</v>
      </c>
      <c r="BF17" s="21">
        <v>100</v>
      </c>
      <c r="BG17" s="21">
        <v>100</v>
      </c>
      <c r="BH17" s="21">
        <v>100</v>
      </c>
      <c r="BI17" s="21">
        <v>100</v>
      </c>
      <c r="BJ17" s="21">
        <v>100</v>
      </c>
      <c r="BK17" s="21">
        <v>100</v>
      </c>
      <c r="BL17" s="43">
        <v>100</v>
      </c>
      <c r="BM17" s="43">
        <v>100</v>
      </c>
      <c r="BN17" s="43">
        <v>100</v>
      </c>
      <c r="BO17" s="43">
        <v>100</v>
      </c>
      <c r="BP17" s="43">
        <v>100</v>
      </c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>
        <v>310</v>
      </c>
      <c r="CL17" s="49">
        <v>460</v>
      </c>
      <c r="CN17" s="5"/>
      <c r="CO17" s="5"/>
      <c r="CP17" s="5" t="s">
        <v>7</v>
      </c>
      <c r="CQ17" s="5"/>
      <c r="CR17" s="5">
        <f>IF(CR25=CQ25,1,0)</f>
        <v>1</v>
      </c>
      <c r="CS17" s="5"/>
      <c r="CT17" s="5"/>
    </row>
    <row r="18" spans="28:98" ht="18.75" customHeight="1" x14ac:dyDescent="0.3">
      <c r="AB18" s="207"/>
      <c r="AC18" s="207"/>
      <c r="AD18" s="207"/>
      <c r="AE18" s="207"/>
      <c r="AF18" s="207"/>
      <c r="AG18" s="207"/>
      <c r="AH18" s="207"/>
      <c r="AI18" s="207"/>
      <c r="AJ18" s="67" t="s">
        <v>80</v>
      </c>
      <c r="AK18" s="9"/>
      <c r="AL18" s="48">
        <v>310</v>
      </c>
      <c r="AM18" s="48">
        <v>460</v>
      </c>
      <c r="AN18" s="20">
        <v>11.5</v>
      </c>
      <c r="AO18" s="21">
        <v>-75</v>
      </c>
      <c r="AP18" s="21">
        <v>-75</v>
      </c>
      <c r="AQ18" s="21">
        <v>-75</v>
      </c>
      <c r="AR18" s="21">
        <v>-75</v>
      </c>
      <c r="AS18" s="21">
        <v>-75</v>
      </c>
      <c r="AT18" s="21">
        <v>-75</v>
      </c>
      <c r="AU18" s="21">
        <v>75</v>
      </c>
      <c r="AV18" s="21">
        <v>80</v>
      </c>
      <c r="AW18" s="21">
        <v>85</v>
      </c>
      <c r="AX18" s="21">
        <v>90</v>
      </c>
      <c r="AY18" s="21">
        <v>95</v>
      </c>
      <c r="AZ18" s="21">
        <v>100</v>
      </c>
      <c r="BA18" s="21">
        <v>100</v>
      </c>
      <c r="BB18" s="21">
        <v>100</v>
      </c>
      <c r="BC18" s="21">
        <v>100</v>
      </c>
      <c r="BD18" s="21">
        <v>100</v>
      </c>
      <c r="BE18" s="21">
        <v>100</v>
      </c>
      <c r="BF18" s="21">
        <v>100</v>
      </c>
      <c r="BG18" s="21">
        <v>100</v>
      </c>
      <c r="BH18" s="21">
        <v>100</v>
      </c>
      <c r="BI18" s="21">
        <v>100</v>
      </c>
      <c r="BJ18" s="21">
        <v>100</v>
      </c>
      <c r="BK18" s="21">
        <v>100</v>
      </c>
      <c r="BL18" s="43">
        <v>100</v>
      </c>
      <c r="BM18" s="43">
        <v>100</v>
      </c>
      <c r="BN18" s="43">
        <v>100</v>
      </c>
      <c r="BO18" s="43">
        <v>100</v>
      </c>
      <c r="BP18" s="43">
        <v>100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>
        <v>325</v>
      </c>
      <c r="CL18" s="49">
        <v>475</v>
      </c>
      <c r="CN18" s="5"/>
      <c r="CO18" s="5"/>
      <c r="CP18" s="5" t="s">
        <v>8</v>
      </c>
      <c r="CQ18" s="5"/>
      <c r="CR18" s="5">
        <f>IF(CR26=CQ26,1,0)</f>
        <v>1</v>
      </c>
      <c r="CS18" s="5"/>
      <c r="CT18" s="5"/>
    </row>
    <row r="19" spans="28:98" ht="39.75" hidden="1" customHeight="1" x14ac:dyDescent="0.3">
      <c r="AB19" s="207"/>
      <c r="AC19" s="207"/>
      <c r="AD19" s="207"/>
      <c r="AE19" s="207"/>
      <c r="AF19" s="207"/>
      <c r="AG19" s="207"/>
      <c r="AH19" s="207"/>
      <c r="AI19" s="207"/>
      <c r="AJ19" s="67" t="s">
        <v>81</v>
      </c>
      <c r="AK19" s="9"/>
      <c r="AL19" s="48">
        <v>325</v>
      </c>
      <c r="AM19" s="48">
        <v>475</v>
      </c>
      <c r="AN19" s="20">
        <v>11</v>
      </c>
      <c r="AO19" s="21">
        <v>-75</v>
      </c>
      <c r="AP19" s="21">
        <v>-75</v>
      </c>
      <c r="AQ19" s="21">
        <v>-75</v>
      </c>
      <c r="AR19" s="21">
        <v>-75</v>
      </c>
      <c r="AS19" s="21">
        <v>-75</v>
      </c>
      <c r="AT19" s="21">
        <v>75</v>
      </c>
      <c r="AU19" s="21">
        <v>80</v>
      </c>
      <c r="AV19" s="21">
        <v>85</v>
      </c>
      <c r="AW19" s="21">
        <v>90</v>
      </c>
      <c r="AX19" s="21">
        <v>95</v>
      </c>
      <c r="AY19" s="21">
        <v>100</v>
      </c>
      <c r="AZ19" s="21">
        <v>100</v>
      </c>
      <c r="BA19" s="21">
        <v>100</v>
      </c>
      <c r="BB19" s="21">
        <v>100</v>
      </c>
      <c r="BC19" s="21">
        <v>100</v>
      </c>
      <c r="BD19" s="21">
        <v>100</v>
      </c>
      <c r="BE19" s="21">
        <v>100</v>
      </c>
      <c r="BF19" s="21">
        <v>100</v>
      </c>
      <c r="BG19" s="21">
        <v>100</v>
      </c>
      <c r="BH19" s="21">
        <v>100</v>
      </c>
      <c r="BI19" s="21">
        <v>100</v>
      </c>
      <c r="BJ19" s="21">
        <v>100</v>
      </c>
      <c r="BK19" s="21">
        <v>100</v>
      </c>
      <c r="BL19" s="43">
        <v>100</v>
      </c>
      <c r="BM19" s="43">
        <v>100</v>
      </c>
      <c r="BN19" s="43">
        <v>100</v>
      </c>
      <c r="BO19" s="43">
        <v>100</v>
      </c>
      <c r="BP19" s="43">
        <v>100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>
        <v>335</v>
      </c>
      <c r="CL19" s="49">
        <v>485</v>
      </c>
      <c r="CN19" s="5"/>
      <c r="CO19" s="5"/>
      <c r="CP19" s="5" t="s">
        <v>9</v>
      </c>
      <c r="CQ19" s="5"/>
      <c r="CR19" s="5">
        <f>IF(CR27=CQ27,1,0)</f>
        <v>0</v>
      </c>
      <c r="CS19" s="5"/>
      <c r="CT19" s="5"/>
    </row>
    <row r="20" spans="28:98" ht="11.25" hidden="1" customHeight="1" x14ac:dyDescent="0.3">
      <c r="AB20" s="207"/>
      <c r="AC20" s="207"/>
      <c r="AD20" s="207"/>
      <c r="AE20" s="207"/>
      <c r="AF20" s="207"/>
      <c r="AG20" s="207"/>
      <c r="AH20" s="207"/>
      <c r="AI20" s="207"/>
      <c r="AJ20" s="6"/>
      <c r="AK20" s="9"/>
      <c r="AL20" s="48">
        <v>335</v>
      </c>
      <c r="AM20" s="48">
        <v>485</v>
      </c>
      <c r="AN20" s="20">
        <v>10.5</v>
      </c>
      <c r="AO20" s="21">
        <v>-75</v>
      </c>
      <c r="AP20" s="21">
        <v>-75</v>
      </c>
      <c r="AQ20" s="21">
        <v>-75</v>
      </c>
      <c r="AR20" s="21">
        <v>-75</v>
      </c>
      <c r="AS20" s="21">
        <v>75</v>
      </c>
      <c r="AT20" s="21">
        <v>80</v>
      </c>
      <c r="AU20" s="21">
        <v>85</v>
      </c>
      <c r="AV20" s="21">
        <v>90</v>
      </c>
      <c r="AW20" s="21">
        <v>95</v>
      </c>
      <c r="AX20" s="21">
        <v>95</v>
      </c>
      <c r="AY20" s="21">
        <v>100</v>
      </c>
      <c r="AZ20" s="21">
        <v>100</v>
      </c>
      <c r="BA20" s="21">
        <v>100</v>
      </c>
      <c r="BB20" s="21">
        <v>100</v>
      </c>
      <c r="BC20" s="21">
        <v>100</v>
      </c>
      <c r="BD20" s="21">
        <v>100</v>
      </c>
      <c r="BE20" s="21">
        <v>100</v>
      </c>
      <c r="BF20" s="21">
        <v>100</v>
      </c>
      <c r="BG20" s="21">
        <v>100</v>
      </c>
      <c r="BH20" s="21">
        <v>100</v>
      </c>
      <c r="BI20" s="21">
        <v>100</v>
      </c>
      <c r="BJ20" s="21">
        <v>100</v>
      </c>
      <c r="BK20" s="21">
        <v>100</v>
      </c>
      <c r="BL20" s="43">
        <v>100</v>
      </c>
      <c r="BM20" s="43">
        <v>100</v>
      </c>
      <c r="BN20" s="43">
        <v>100</v>
      </c>
      <c r="BO20" s="43">
        <v>100</v>
      </c>
      <c r="BP20" s="43">
        <v>100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>
        <v>350</v>
      </c>
      <c r="CL20" s="49">
        <v>500</v>
      </c>
      <c r="CN20" s="5"/>
      <c r="CO20" s="5"/>
      <c r="CP20" s="5" t="s">
        <v>10</v>
      </c>
      <c r="CQ20" s="5"/>
      <c r="CR20" s="5"/>
      <c r="CS20" s="5"/>
      <c r="CT20" s="5"/>
    </row>
    <row r="21" spans="28:98" ht="39.75" hidden="1" customHeight="1" x14ac:dyDescent="0.3">
      <c r="AB21" s="207"/>
      <c r="AC21" s="207"/>
      <c r="AD21" s="207"/>
      <c r="AE21" s="207"/>
      <c r="AF21" s="207"/>
      <c r="AG21" s="207"/>
      <c r="AH21" s="207"/>
      <c r="AI21" s="207"/>
      <c r="AJ21" s="6"/>
      <c r="AK21" s="9"/>
      <c r="AL21" s="48">
        <v>350</v>
      </c>
      <c r="AM21" s="48">
        <v>500</v>
      </c>
      <c r="AN21" s="20">
        <v>10</v>
      </c>
      <c r="AO21" s="26">
        <v>-75</v>
      </c>
      <c r="AP21" s="26">
        <v>-75</v>
      </c>
      <c r="AQ21" s="26">
        <v>-75</v>
      </c>
      <c r="AR21" s="26">
        <v>-75</v>
      </c>
      <c r="AS21" s="21">
        <v>80</v>
      </c>
      <c r="AT21" s="21">
        <v>80</v>
      </c>
      <c r="AU21" s="21">
        <v>85</v>
      </c>
      <c r="AV21" s="21">
        <v>90</v>
      </c>
      <c r="AW21" s="21">
        <v>95</v>
      </c>
      <c r="AX21" s="21">
        <v>100</v>
      </c>
      <c r="AY21" s="21">
        <v>100</v>
      </c>
      <c r="AZ21" s="21">
        <v>100</v>
      </c>
      <c r="BA21" s="21">
        <v>100</v>
      </c>
      <c r="BB21" s="21">
        <v>100</v>
      </c>
      <c r="BC21" s="21">
        <v>100</v>
      </c>
      <c r="BD21" s="21">
        <v>100</v>
      </c>
      <c r="BE21" s="21">
        <v>100</v>
      </c>
      <c r="BF21" s="21">
        <v>100</v>
      </c>
      <c r="BG21" s="21">
        <v>100</v>
      </c>
      <c r="BH21" s="21">
        <v>100</v>
      </c>
      <c r="BI21" s="21">
        <v>100</v>
      </c>
      <c r="BJ21" s="21">
        <v>100</v>
      </c>
      <c r="BK21" s="21">
        <v>100</v>
      </c>
      <c r="BL21" s="43">
        <v>100</v>
      </c>
      <c r="BM21" s="43">
        <v>100</v>
      </c>
      <c r="BN21" s="43">
        <v>100</v>
      </c>
      <c r="BO21" s="43">
        <v>100</v>
      </c>
      <c r="BP21" s="43">
        <v>100</v>
      </c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>
        <v>360</v>
      </c>
      <c r="CL21" s="49">
        <v>510</v>
      </c>
      <c r="CN21" s="27"/>
      <c r="CO21" s="37" t="s">
        <v>16</v>
      </c>
      <c r="CP21" s="33" t="s">
        <v>17</v>
      </c>
      <c r="CQ21" s="33"/>
      <c r="CR21" s="28">
        <v>1</v>
      </c>
      <c r="CS21" s="28" t="s">
        <v>18</v>
      </c>
      <c r="CT21" s="28">
        <v>1</v>
      </c>
    </row>
    <row r="22" spans="28:98" ht="39.75" hidden="1" customHeight="1" x14ac:dyDescent="0.3">
      <c r="AB22" s="207"/>
      <c r="AC22" s="207"/>
      <c r="AD22" s="207"/>
      <c r="AE22" s="207"/>
      <c r="AF22" s="207"/>
      <c r="AG22" s="207"/>
      <c r="AH22" s="207"/>
      <c r="AI22" s="207"/>
      <c r="AJ22" s="8"/>
      <c r="AK22" s="9"/>
      <c r="AL22" s="48">
        <v>360</v>
      </c>
      <c r="AM22" s="48">
        <v>510</v>
      </c>
      <c r="AN22" s="20">
        <v>9.5</v>
      </c>
      <c r="AO22" s="26">
        <v>-75</v>
      </c>
      <c r="AP22" s="26">
        <v>-75</v>
      </c>
      <c r="AQ22" s="26">
        <v>-75</v>
      </c>
      <c r="AR22" s="21">
        <v>75</v>
      </c>
      <c r="AS22" s="21">
        <v>85</v>
      </c>
      <c r="AT22" s="21">
        <v>90</v>
      </c>
      <c r="AU22" s="21">
        <v>100</v>
      </c>
      <c r="AV22" s="21">
        <v>100</v>
      </c>
      <c r="AW22" s="21">
        <v>100</v>
      </c>
      <c r="AX22" s="21">
        <v>100</v>
      </c>
      <c r="AY22" s="21">
        <v>100</v>
      </c>
      <c r="AZ22" s="21">
        <v>100</v>
      </c>
      <c r="BA22" s="21">
        <v>100</v>
      </c>
      <c r="BB22" s="21">
        <v>100</v>
      </c>
      <c r="BC22" s="21">
        <v>100</v>
      </c>
      <c r="BD22" s="21">
        <v>100</v>
      </c>
      <c r="BE22" s="21">
        <v>100</v>
      </c>
      <c r="BF22" s="21">
        <v>100</v>
      </c>
      <c r="BG22" s="21">
        <v>100</v>
      </c>
      <c r="BH22" s="21">
        <v>100</v>
      </c>
      <c r="BI22" s="21">
        <v>100</v>
      </c>
      <c r="BJ22" s="21">
        <v>100</v>
      </c>
      <c r="BK22" s="21">
        <v>100</v>
      </c>
      <c r="BL22" s="43">
        <v>100</v>
      </c>
      <c r="BM22" s="43">
        <v>100</v>
      </c>
      <c r="BN22" s="43">
        <v>100</v>
      </c>
      <c r="BO22" s="43">
        <v>100</v>
      </c>
      <c r="BP22" s="43">
        <v>100</v>
      </c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>
        <v>375</v>
      </c>
      <c r="CL22" s="49">
        <v>525</v>
      </c>
      <c r="CN22" s="29"/>
      <c r="CO22" s="37"/>
      <c r="CP22" s="30" t="s">
        <v>20</v>
      </c>
      <c r="CQ22" s="30" t="s">
        <v>15</v>
      </c>
      <c r="CR22" s="30" t="s">
        <v>21</v>
      </c>
      <c r="CS22" s="30" t="s">
        <v>19</v>
      </c>
      <c r="CT22" s="30" t="s">
        <v>25</v>
      </c>
    </row>
    <row r="23" spans="28:98" ht="39.75" hidden="1" customHeight="1" x14ac:dyDescent="0.3">
      <c r="AB23" s="207"/>
      <c r="AC23" s="207"/>
      <c r="AD23" s="207"/>
      <c r="AE23" s="207"/>
      <c r="AF23" s="207"/>
      <c r="AG23" s="207"/>
      <c r="AH23" s="207"/>
      <c r="AI23" s="207"/>
      <c r="AJ23" s="6"/>
      <c r="AK23" s="9">
        <f>MATCH(AD31,$AO$4:$BP$4,0)</f>
        <v>7</v>
      </c>
      <c r="AL23" s="48">
        <v>375</v>
      </c>
      <c r="AM23" s="48">
        <v>525</v>
      </c>
      <c r="AN23" s="20">
        <v>9</v>
      </c>
      <c r="AO23" s="26">
        <v>-75</v>
      </c>
      <c r="AP23" s="26">
        <v>-75</v>
      </c>
      <c r="AQ23" s="21">
        <v>80</v>
      </c>
      <c r="AR23" s="21">
        <v>90</v>
      </c>
      <c r="AS23" s="21">
        <v>100</v>
      </c>
      <c r="AT23" s="21">
        <v>100</v>
      </c>
      <c r="AU23" s="21">
        <v>100</v>
      </c>
      <c r="AV23" s="21">
        <v>100</v>
      </c>
      <c r="AW23" s="21">
        <v>100</v>
      </c>
      <c r="AX23" s="21">
        <v>100</v>
      </c>
      <c r="AY23" s="21">
        <v>100</v>
      </c>
      <c r="AZ23" s="21">
        <v>100</v>
      </c>
      <c r="BA23" s="21">
        <v>100</v>
      </c>
      <c r="BB23" s="21">
        <v>100</v>
      </c>
      <c r="BC23" s="21">
        <v>100</v>
      </c>
      <c r="BD23" s="21">
        <v>100</v>
      </c>
      <c r="BE23" s="21">
        <v>100</v>
      </c>
      <c r="BF23" s="21">
        <v>100</v>
      </c>
      <c r="BG23" s="21">
        <v>100</v>
      </c>
      <c r="BH23" s="21">
        <v>100</v>
      </c>
      <c r="BI23" s="21">
        <v>100</v>
      </c>
      <c r="BJ23" s="21">
        <v>100</v>
      </c>
      <c r="BK23" s="21">
        <v>100</v>
      </c>
      <c r="BL23" s="43">
        <v>100</v>
      </c>
      <c r="BM23" s="43">
        <v>100</v>
      </c>
      <c r="BN23" s="43">
        <v>100</v>
      </c>
      <c r="BO23" s="43">
        <v>100</v>
      </c>
      <c r="BP23" s="43">
        <v>100</v>
      </c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>
        <v>385</v>
      </c>
      <c r="CL23" s="49">
        <v>535</v>
      </c>
      <c r="CN23" s="31" t="s">
        <v>13</v>
      </c>
      <c r="CO23" s="33"/>
      <c r="CP23" s="28">
        <v>425</v>
      </c>
      <c r="CQ23" s="28">
        <v>100</v>
      </c>
      <c r="CR23" s="28">
        <f>IF(CR21=1,INDEX($AO$5:$BP$25,$AK$24,$AK$23),"")</f>
        <v>85</v>
      </c>
      <c r="CS23" s="28">
        <v>95</v>
      </c>
      <c r="CT23" s="28" t="str">
        <f>IF(AND($CT$21=1,CS23&lt;=CR23),"1","0")</f>
        <v>0</v>
      </c>
    </row>
    <row r="24" spans="28:98" ht="39.75" hidden="1" customHeight="1" x14ac:dyDescent="0.3">
      <c r="AB24" s="207"/>
      <c r="AC24" s="207"/>
      <c r="AD24" s="207"/>
      <c r="AE24" s="207"/>
      <c r="AF24" s="207"/>
      <c r="AG24" s="207"/>
      <c r="AH24" s="207"/>
      <c r="AI24" s="207"/>
      <c r="AJ24" s="6"/>
      <c r="AK24" s="9">
        <f>MATCH(AE17,$AN$5:$AN$25,0)</f>
        <v>17</v>
      </c>
      <c r="AL24" s="48">
        <v>385</v>
      </c>
      <c r="AM24" s="48">
        <v>535</v>
      </c>
      <c r="AN24" s="20">
        <v>8.5</v>
      </c>
      <c r="AO24" s="26">
        <v>-75</v>
      </c>
      <c r="AP24" s="21">
        <v>75</v>
      </c>
      <c r="AQ24" s="21">
        <v>85</v>
      </c>
      <c r="AR24" s="21">
        <v>95</v>
      </c>
      <c r="AS24" s="21">
        <v>100</v>
      </c>
      <c r="AT24" s="21">
        <v>100</v>
      </c>
      <c r="AU24" s="21">
        <v>100</v>
      </c>
      <c r="AV24" s="21">
        <v>100</v>
      </c>
      <c r="AW24" s="21">
        <v>100</v>
      </c>
      <c r="AX24" s="21">
        <v>100</v>
      </c>
      <c r="AY24" s="21">
        <v>100</v>
      </c>
      <c r="AZ24" s="21">
        <v>100</v>
      </c>
      <c r="BA24" s="21">
        <v>100</v>
      </c>
      <c r="BB24" s="21">
        <v>100</v>
      </c>
      <c r="BC24" s="21">
        <v>100</v>
      </c>
      <c r="BD24" s="21">
        <v>100</v>
      </c>
      <c r="BE24" s="21">
        <v>100</v>
      </c>
      <c r="BF24" s="21">
        <v>100</v>
      </c>
      <c r="BG24" s="21">
        <v>100</v>
      </c>
      <c r="BH24" s="21">
        <v>100</v>
      </c>
      <c r="BI24" s="21">
        <v>100</v>
      </c>
      <c r="BJ24" s="21">
        <v>100</v>
      </c>
      <c r="BK24" s="21">
        <v>100</v>
      </c>
      <c r="BL24" s="43">
        <v>100</v>
      </c>
      <c r="BM24" s="43">
        <v>100</v>
      </c>
      <c r="BN24" s="43">
        <v>100</v>
      </c>
      <c r="BO24" s="43">
        <v>100</v>
      </c>
      <c r="BP24" s="43">
        <v>100</v>
      </c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>
        <v>400</v>
      </c>
      <c r="CL24" s="49">
        <v>550</v>
      </c>
      <c r="CN24" s="28" t="s">
        <v>14</v>
      </c>
      <c r="CO24" s="33"/>
      <c r="CP24" s="28"/>
      <c r="CQ24" s="28"/>
      <c r="CR24" s="28"/>
      <c r="CS24" s="28">
        <v>90</v>
      </c>
      <c r="CT24" s="28"/>
    </row>
    <row r="25" spans="28:98" ht="7.5" customHeight="1" x14ac:dyDescent="0.3">
      <c r="AB25" s="207"/>
      <c r="AC25" s="220"/>
      <c r="AD25" s="220"/>
      <c r="AE25" s="220"/>
      <c r="AF25" s="220"/>
      <c r="AG25" s="207"/>
      <c r="AH25" s="207"/>
      <c r="AI25" s="207"/>
      <c r="AJ25" s="6"/>
      <c r="AK25" s="9"/>
      <c r="AL25" s="48">
        <v>400</v>
      </c>
      <c r="AM25" s="48">
        <v>550</v>
      </c>
      <c r="AN25" s="20">
        <v>8</v>
      </c>
      <c r="AO25" s="21">
        <v>75</v>
      </c>
      <c r="AP25" s="21">
        <v>80</v>
      </c>
      <c r="AQ25" s="21">
        <v>90</v>
      </c>
      <c r="AR25" s="21">
        <v>100</v>
      </c>
      <c r="AS25" s="21">
        <v>100</v>
      </c>
      <c r="AT25" s="21">
        <v>100</v>
      </c>
      <c r="AU25" s="21">
        <v>100</v>
      </c>
      <c r="AV25" s="21">
        <v>100</v>
      </c>
      <c r="AW25" s="21">
        <v>100</v>
      </c>
      <c r="AX25" s="21">
        <v>100</v>
      </c>
      <c r="AY25" s="21">
        <v>100</v>
      </c>
      <c r="AZ25" s="21">
        <v>100</v>
      </c>
      <c r="BA25" s="21">
        <v>100</v>
      </c>
      <c r="BB25" s="21">
        <v>100</v>
      </c>
      <c r="BC25" s="21">
        <v>100</v>
      </c>
      <c r="BD25" s="21">
        <v>100</v>
      </c>
      <c r="BE25" s="21">
        <v>100</v>
      </c>
      <c r="BF25" s="21">
        <v>100</v>
      </c>
      <c r="BG25" s="21">
        <v>100</v>
      </c>
      <c r="BH25" s="21">
        <v>100</v>
      </c>
      <c r="BI25" s="21">
        <v>100</v>
      </c>
      <c r="BJ25" s="21">
        <v>100</v>
      </c>
      <c r="BK25" s="21">
        <v>100</v>
      </c>
      <c r="BL25" s="43">
        <v>100</v>
      </c>
      <c r="BM25" s="43">
        <v>100</v>
      </c>
      <c r="BN25" s="43">
        <v>100</v>
      </c>
      <c r="BO25" s="43">
        <v>100</v>
      </c>
      <c r="BP25" s="43">
        <v>100</v>
      </c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>
        <v>410</v>
      </c>
      <c r="CL25" s="49">
        <v>560</v>
      </c>
      <c r="CN25" s="28" t="s">
        <v>14</v>
      </c>
      <c r="CO25" s="33"/>
      <c r="CP25" s="28"/>
      <c r="CQ25" s="28"/>
      <c r="CR25" s="28"/>
      <c r="CS25" s="28">
        <v>90</v>
      </c>
      <c r="CT25" s="28"/>
    </row>
    <row r="26" spans="28:98" ht="0.75" customHeight="1" thickBot="1" x14ac:dyDescent="0.35">
      <c r="AB26" s="207"/>
      <c r="AC26" s="370"/>
      <c r="AD26" s="370"/>
      <c r="AE26" s="370"/>
      <c r="AF26" s="370"/>
      <c r="AG26" s="370"/>
      <c r="AH26" s="370"/>
      <c r="AI26" s="207"/>
      <c r="AJ26" s="6"/>
      <c r="AK26" s="9"/>
      <c r="AL26" s="48">
        <v>410</v>
      </c>
      <c r="AM26" s="48">
        <v>560</v>
      </c>
      <c r="AN26" s="6" t="s">
        <v>5</v>
      </c>
      <c r="AO26" s="6">
        <v>300</v>
      </c>
      <c r="AP26" s="6">
        <v>310</v>
      </c>
      <c r="AQ26" s="6">
        <v>325</v>
      </c>
      <c r="AR26" s="6">
        <v>335</v>
      </c>
      <c r="AS26" s="6">
        <v>350</v>
      </c>
      <c r="AT26" s="6">
        <v>360</v>
      </c>
      <c r="AU26" s="6">
        <v>375</v>
      </c>
      <c r="AV26" s="6">
        <v>385</v>
      </c>
      <c r="AW26" s="6">
        <v>400</v>
      </c>
      <c r="AX26" s="6">
        <v>410</v>
      </c>
      <c r="AY26" s="6">
        <v>425</v>
      </c>
      <c r="AZ26" s="6">
        <v>435</v>
      </c>
      <c r="BA26" s="6">
        <v>450</v>
      </c>
      <c r="BB26" s="6">
        <v>460</v>
      </c>
      <c r="BC26" s="6">
        <v>475</v>
      </c>
      <c r="BD26" s="6">
        <v>485</v>
      </c>
      <c r="BE26" s="6">
        <v>500</v>
      </c>
      <c r="BF26" s="6">
        <v>510</v>
      </c>
      <c r="BG26" s="6">
        <v>525</v>
      </c>
      <c r="BH26" s="6">
        <v>535</v>
      </c>
      <c r="BI26" s="6">
        <v>550</v>
      </c>
      <c r="BJ26" s="6">
        <v>560</v>
      </c>
      <c r="BK26" s="6">
        <v>575</v>
      </c>
      <c r="BL26" s="9">
        <v>585</v>
      </c>
      <c r="BM26" s="9">
        <v>600</v>
      </c>
      <c r="BN26" s="9">
        <v>610</v>
      </c>
      <c r="BO26" s="9">
        <v>625</v>
      </c>
      <c r="BP26" s="9">
        <v>635</v>
      </c>
      <c r="BQ26" s="9">
        <v>650</v>
      </c>
      <c r="BR26" s="9">
        <v>660</v>
      </c>
      <c r="BS26" s="9">
        <v>675</v>
      </c>
      <c r="BT26" s="9">
        <v>685</v>
      </c>
      <c r="BU26" s="9">
        <v>700</v>
      </c>
      <c r="BV26" s="9">
        <v>710</v>
      </c>
      <c r="BW26" s="9">
        <v>725</v>
      </c>
      <c r="BX26" s="9">
        <v>735</v>
      </c>
      <c r="BY26" s="9">
        <v>750</v>
      </c>
      <c r="BZ26" s="9">
        <v>760</v>
      </c>
      <c r="CA26" s="9">
        <v>775</v>
      </c>
      <c r="CB26" s="9">
        <v>785</v>
      </c>
      <c r="CC26" s="9">
        <v>800</v>
      </c>
      <c r="CD26" s="9">
        <v>810</v>
      </c>
      <c r="CE26" s="9">
        <v>825</v>
      </c>
      <c r="CF26" s="9">
        <v>835</v>
      </c>
      <c r="CG26" s="9">
        <v>850</v>
      </c>
      <c r="CH26" s="9">
        <v>860</v>
      </c>
      <c r="CI26" s="9">
        <v>875</v>
      </c>
      <c r="CJ26" s="9">
        <v>900</v>
      </c>
      <c r="CK26" s="9">
        <v>425</v>
      </c>
      <c r="CL26" s="49">
        <v>575</v>
      </c>
      <c r="CN26" s="28" t="s">
        <v>14</v>
      </c>
      <c r="CO26" s="33"/>
      <c r="CP26" s="28"/>
      <c r="CQ26" s="28"/>
      <c r="CR26" s="28"/>
      <c r="CS26" s="28">
        <v>90</v>
      </c>
      <c r="CT26" s="28"/>
    </row>
    <row r="27" spans="28:98" ht="18.75" hidden="1" customHeight="1" x14ac:dyDescent="0.3">
      <c r="AB27" s="207"/>
      <c r="AC27" s="207"/>
      <c r="AD27" s="207"/>
      <c r="AE27" s="207"/>
      <c r="AF27" s="207"/>
      <c r="AG27" s="207"/>
      <c r="AH27" s="207"/>
      <c r="AI27" s="207"/>
      <c r="AJ27" s="6"/>
      <c r="AK27" s="9">
        <f>MATCH(AD32,$AO$26:$CJ$26,0)</f>
        <v>15</v>
      </c>
      <c r="AL27" s="48">
        <v>425</v>
      </c>
      <c r="AM27" s="48">
        <v>575</v>
      </c>
      <c r="AN27" s="20">
        <v>18</v>
      </c>
      <c r="AO27" s="6">
        <v>-75</v>
      </c>
      <c r="AP27" s="6">
        <v>-75</v>
      </c>
      <c r="AQ27" s="6">
        <v>-75</v>
      </c>
      <c r="AR27" s="6">
        <v>-75</v>
      </c>
      <c r="AS27" s="6">
        <v>-75</v>
      </c>
      <c r="AT27" s="6">
        <v>-75</v>
      </c>
      <c r="AU27" s="6">
        <v>-75</v>
      </c>
      <c r="AV27" s="6">
        <v>-75</v>
      </c>
      <c r="AW27" s="6">
        <v>-75</v>
      </c>
      <c r="AX27" s="6">
        <v>-75</v>
      </c>
      <c r="AY27" s="6">
        <v>-75</v>
      </c>
      <c r="AZ27" s="6">
        <v>-75</v>
      </c>
      <c r="BA27" s="6">
        <v>-75</v>
      </c>
      <c r="BB27" s="6">
        <v>-75</v>
      </c>
      <c r="BC27" s="6">
        <v>-75</v>
      </c>
      <c r="BD27" s="6">
        <v>-75</v>
      </c>
      <c r="BE27" s="6">
        <v>-75</v>
      </c>
      <c r="BF27" s="6">
        <v>-75</v>
      </c>
      <c r="BG27" s="6">
        <v>-75</v>
      </c>
      <c r="BH27" s="6">
        <v>-75</v>
      </c>
      <c r="BI27" s="6">
        <v>-75</v>
      </c>
      <c r="BJ27" s="6">
        <v>-75</v>
      </c>
      <c r="BK27" s="6">
        <v>-75</v>
      </c>
      <c r="BL27" s="9">
        <v>-75</v>
      </c>
      <c r="BM27" s="9">
        <v>-75</v>
      </c>
      <c r="BN27" s="9">
        <v>-75</v>
      </c>
      <c r="BO27" s="9">
        <v>-75</v>
      </c>
      <c r="BP27" s="9">
        <v>-75</v>
      </c>
      <c r="BQ27" s="9">
        <v>-75</v>
      </c>
      <c r="BR27" s="9">
        <v>-75</v>
      </c>
      <c r="BS27" s="9">
        <v>75</v>
      </c>
      <c r="BT27" s="9">
        <v>75</v>
      </c>
      <c r="BU27" s="9">
        <v>75</v>
      </c>
      <c r="BV27" s="9">
        <v>75</v>
      </c>
      <c r="BW27" s="9">
        <v>80</v>
      </c>
      <c r="BX27" s="9">
        <v>80</v>
      </c>
      <c r="BY27" s="9">
        <v>80</v>
      </c>
      <c r="BZ27" s="9">
        <v>85</v>
      </c>
      <c r="CA27" s="9">
        <v>85</v>
      </c>
      <c r="CB27" s="9">
        <v>85</v>
      </c>
      <c r="CC27" s="9">
        <v>85</v>
      </c>
      <c r="CD27" s="9">
        <v>90</v>
      </c>
      <c r="CE27" s="9">
        <v>90</v>
      </c>
      <c r="CF27" s="9">
        <v>90</v>
      </c>
      <c r="CG27" s="9">
        <v>95</v>
      </c>
      <c r="CH27" s="9">
        <v>95</v>
      </c>
      <c r="CI27" s="9">
        <v>95</v>
      </c>
      <c r="CJ27" s="9">
        <v>100</v>
      </c>
      <c r="CK27" s="9">
        <v>435</v>
      </c>
      <c r="CL27" s="49">
        <v>585</v>
      </c>
      <c r="CN27" s="28" t="s">
        <v>13</v>
      </c>
      <c r="CO27" s="33"/>
      <c r="CP27" s="28">
        <v>410</v>
      </c>
      <c r="CQ27" s="28">
        <v>95</v>
      </c>
      <c r="CR27" s="28">
        <f>IF(CR21=1,INDEX($AO$5:$BP$25,$AK$32,$AK$31),"")</f>
        <v>100</v>
      </c>
      <c r="CS27" s="28">
        <v>95</v>
      </c>
      <c r="CT27" s="28" t="str">
        <f>IF(AND($CT$21=1,CS27&lt;=CR27),"1","0")</f>
        <v>1</v>
      </c>
    </row>
    <row r="28" spans="28:98" ht="39.75" hidden="1" customHeight="1" x14ac:dyDescent="0.25">
      <c r="AB28" s="207"/>
      <c r="AC28" s="207"/>
      <c r="AD28" s="207"/>
      <c r="AE28" s="207"/>
      <c r="AF28" s="207"/>
      <c r="AG28" s="207"/>
      <c r="AH28" s="207"/>
      <c r="AI28" s="207"/>
      <c r="AJ28" s="6"/>
      <c r="AK28" s="9"/>
      <c r="AL28" s="48">
        <v>435</v>
      </c>
      <c r="AM28" s="48">
        <v>585</v>
      </c>
      <c r="AN28" s="20">
        <v>17.5</v>
      </c>
      <c r="AO28" s="6">
        <v>-75</v>
      </c>
      <c r="AP28" s="6">
        <v>-75</v>
      </c>
      <c r="AQ28" s="6">
        <v>-75</v>
      </c>
      <c r="AR28" s="6">
        <v>-75</v>
      </c>
      <c r="AS28" s="6">
        <v>-75</v>
      </c>
      <c r="AT28" s="6">
        <v>-75</v>
      </c>
      <c r="AU28" s="6">
        <v>-75</v>
      </c>
      <c r="AV28" s="6">
        <v>-75</v>
      </c>
      <c r="AW28" s="6">
        <v>-75</v>
      </c>
      <c r="AX28" s="6">
        <v>-75</v>
      </c>
      <c r="AY28" s="6">
        <v>-75</v>
      </c>
      <c r="AZ28" s="6">
        <v>-75</v>
      </c>
      <c r="BA28" s="6">
        <v>-75</v>
      </c>
      <c r="BB28" s="6">
        <v>-75</v>
      </c>
      <c r="BC28" s="6">
        <v>-75</v>
      </c>
      <c r="BD28" s="6">
        <v>-75</v>
      </c>
      <c r="BE28" s="6">
        <v>-75</v>
      </c>
      <c r="BF28" s="6">
        <v>-75</v>
      </c>
      <c r="BG28" s="6">
        <v>-75</v>
      </c>
      <c r="BH28" s="6">
        <v>-75</v>
      </c>
      <c r="BI28" s="6">
        <v>-75</v>
      </c>
      <c r="BJ28" s="6">
        <v>-75</v>
      </c>
      <c r="BK28" s="6">
        <v>-75</v>
      </c>
      <c r="BL28" s="9">
        <v>-75</v>
      </c>
      <c r="BM28" s="9">
        <v>-75</v>
      </c>
      <c r="BN28" s="9">
        <v>-75</v>
      </c>
      <c r="BO28" s="9">
        <v>-75</v>
      </c>
      <c r="BP28" s="9">
        <v>-75</v>
      </c>
      <c r="BQ28" s="9">
        <v>-75</v>
      </c>
      <c r="BR28" s="9">
        <v>75</v>
      </c>
      <c r="BS28" s="9">
        <v>75</v>
      </c>
      <c r="BT28" s="9">
        <v>75</v>
      </c>
      <c r="BU28" s="9">
        <v>80</v>
      </c>
      <c r="BV28" s="9">
        <v>80</v>
      </c>
      <c r="BW28" s="9">
        <v>80</v>
      </c>
      <c r="BX28" s="9">
        <v>80</v>
      </c>
      <c r="BY28" s="9">
        <v>85</v>
      </c>
      <c r="BZ28" s="9">
        <v>85</v>
      </c>
      <c r="CA28" s="9">
        <v>85</v>
      </c>
      <c r="CB28" s="9">
        <v>90</v>
      </c>
      <c r="CC28" s="9">
        <v>90</v>
      </c>
      <c r="CD28" s="9">
        <v>90</v>
      </c>
      <c r="CE28" s="9">
        <v>90</v>
      </c>
      <c r="CF28" s="9">
        <v>95</v>
      </c>
      <c r="CG28" s="9">
        <v>95</v>
      </c>
      <c r="CH28" s="9">
        <v>95</v>
      </c>
      <c r="CI28" s="9">
        <v>100</v>
      </c>
      <c r="CJ28" s="9">
        <v>100</v>
      </c>
      <c r="CK28" s="9">
        <v>450</v>
      </c>
      <c r="CL28" s="49">
        <v>600</v>
      </c>
    </row>
    <row r="29" spans="28:98" ht="39.75" hidden="1" customHeight="1" x14ac:dyDescent="0.25">
      <c r="AB29" s="207"/>
      <c r="AC29" s="207"/>
      <c r="AD29" s="207"/>
      <c r="AE29" s="207"/>
      <c r="AF29" s="207"/>
      <c r="AG29" s="207"/>
      <c r="AH29" s="207"/>
      <c r="AI29" s="207"/>
      <c r="AJ29" s="6"/>
      <c r="AK29" s="9"/>
      <c r="AL29" s="48">
        <v>450</v>
      </c>
      <c r="AM29" s="48">
        <v>600</v>
      </c>
      <c r="AN29" s="20">
        <v>17</v>
      </c>
      <c r="AO29" s="6">
        <v>-75</v>
      </c>
      <c r="AP29" s="6">
        <v>-75</v>
      </c>
      <c r="AQ29" s="6">
        <v>-75</v>
      </c>
      <c r="AR29" s="6">
        <v>-75</v>
      </c>
      <c r="AS29" s="6">
        <v>-75</v>
      </c>
      <c r="AT29" s="6">
        <v>-75</v>
      </c>
      <c r="AU29" s="6">
        <v>-75</v>
      </c>
      <c r="AV29" s="6">
        <v>-75</v>
      </c>
      <c r="AW29" s="6">
        <v>-75</v>
      </c>
      <c r="AX29" s="6">
        <v>-75</v>
      </c>
      <c r="AY29" s="6">
        <v>-75</v>
      </c>
      <c r="AZ29" s="6">
        <v>-75</v>
      </c>
      <c r="BA29" s="6">
        <v>-75</v>
      </c>
      <c r="BB29" s="6">
        <v>-75</v>
      </c>
      <c r="BC29" s="6">
        <v>-75</v>
      </c>
      <c r="BD29" s="6">
        <v>-75</v>
      </c>
      <c r="BE29" s="6">
        <v>-75</v>
      </c>
      <c r="BF29" s="6">
        <v>-75</v>
      </c>
      <c r="BG29" s="6">
        <v>-75</v>
      </c>
      <c r="BH29" s="6">
        <v>-75</v>
      </c>
      <c r="BI29" s="6">
        <v>-75</v>
      </c>
      <c r="BJ29" s="6">
        <v>-75</v>
      </c>
      <c r="BK29" s="6">
        <v>-75</v>
      </c>
      <c r="BL29" s="9">
        <v>-75</v>
      </c>
      <c r="BM29" s="9">
        <v>-75</v>
      </c>
      <c r="BN29" s="9">
        <v>-75</v>
      </c>
      <c r="BO29" s="9">
        <v>-75</v>
      </c>
      <c r="BP29" s="9">
        <v>75</v>
      </c>
      <c r="BQ29" s="9">
        <v>75</v>
      </c>
      <c r="BR29" s="9">
        <v>75</v>
      </c>
      <c r="BS29" s="9">
        <v>75</v>
      </c>
      <c r="BT29" s="9">
        <v>80</v>
      </c>
      <c r="BU29" s="9">
        <v>80</v>
      </c>
      <c r="BV29" s="9">
        <v>80</v>
      </c>
      <c r="BW29" s="9">
        <v>85</v>
      </c>
      <c r="BX29" s="9">
        <v>85</v>
      </c>
      <c r="BY29" s="9">
        <v>85</v>
      </c>
      <c r="BZ29" s="9">
        <v>90</v>
      </c>
      <c r="CA29" s="9">
        <v>90</v>
      </c>
      <c r="CB29" s="9">
        <v>90</v>
      </c>
      <c r="CC29" s="9">
        <v>90</v>
      </c>
      <c r="CD29" s="9">
        <v>95</v>
      </c>
      <c r="CE29" s="9">
        <v>95</v>
      </c>
      <c r="CF29" s="9">
        <v>95</v>
      </c>
      <c r="CG29" s="9">
        <v>100</v>
      </c>
      <c r="CH29" s="9">
        <v>100</v>
      </c>
      <c r="CI29" s="9">
        <v>100</v>
      </c>
      <c r="CJ29" s="9">
        <v>100</v>
      </c>
      <c r="CK29" s="9">
        <v>460</v>
      </c>
      <c r="CL29" s="49">
        <v>610</v>
      </c>
    </row>
    <row r="30" spans="28:98" ht="39.75" customHeight="1" thickBot="1" x14ac:dyDescent="0.3">
      <c r="AB30" s="207"/>
      <c r="AC30" s="221" t="s">
        <v>67</v>
      </c>
      <c r="AD30" s="222" t="s">
        <v>68</v>
      </c>
      <c r="AE30" s="348" t="s">
        <v>117</v>
      </c>
      <c r="AF30" s="349"/>
      <c r="AG30" s="349"/>
      <c r="AH30" s="350"/>
      <c r="AI30" s="207"/>
      <c r="AJ30" s="6"/>
      <c r="AK30" s="9"/>
      <c r="AL30" s="48">
        <v>460</v>
      </c>
      <c r="AM30" s="48">
        <v>610</v>
      </c>
      <c r="AN30" s="20">
        <v>16.5</v>
      </c>
      <c r="AO30" s="6">
        <v>-75</v>
      </c>
      <c r="AP30" s="6">
        <v>-75</v>
      </c>
      <c r="AQ30" s="6">
        <v>-75</v>
      </c>
      <c r="AR30" s="6">
        <v>-75</v>
      </c>
      <c r="AS30" s="6">
        <v>-75</v>
      </c>
      <c r="AT30" s="6">
        <v>-75</v>
      </c>
      <c r="AU30" s="6">
        <v>-75</v>
      </c>
      <c r="AV30" s="6">
        <v>-75</v>
      </c>
      <c r="AW30" s="6">
        <v>-75</v>
      </c>
      <c r="AX30" s="6">
        <v>-75</v>
      </c>
      <c r="AY30" s="6">
        <v>-75</v>
      </c>
      <c r="AZ30" s="6">
        <v>-75</v>
      </c>
      <c r="BA30" s="6">
        <v>-75</v>
      </c>
      <c r="BB30" s="6">
        <v>-75</v>
      </c>
      <c r="BC30" s="6">
        <v>-75</v>
      </c>
      <c r="BD30" s="6">
        <v>-75</v>
      </c>
      <c r="BE30" s="6">
        <v>-75</v>
      </c>
      <c r="BF30" s="6">
        <v>-75</v>
      </c>
      <c r="BG30" s="6">
        <v>-75</v>
      </c>
      <c r="BH30" s="6">
        <v>-75</v>
      </c>
      <c r="BI30" s="6">
        <v>-75</v>
      </c>
      <c r="BJ30" s="6">
        <v>-75</v>
      </c>
      <c r="BK30" s="6">
        <v>-75</v>
      </c>
      <c r="BL30" s="9">
        <v>-75</v>
      </c>
      <c r="BM30" s="9">
        <v>-75</v>
      </c>
      <c r="BN30" s="9">
        <v>-75</v>
      </c>
      <c r="BO30" s="9">
        <v>75</v>
      </c>
      <c r="BP30" s="9">
        <v>75</v>
      </c>
      <c r="BQ30" s="9">
        <v>75</v>
      </c>
      <c r="BR30" s="9">
        <v>80</v>
      </c>
      <c r="BS30" s="9">
        <v>80</v>
      </c>
      <c r="BT30" s="9">
        <v>80</v>
      </c>
      <c r="BU30" s="9">
        <v>85</v>
      </c>
      <c r="BV30" s="9">
        <v>85</v>
      </c>
      <c r="BW30" s="9">
        <v>85</v>
      </c>
      <c r="BX30" s="9">
        <v>90</v>
      </c>
      <c r="BY30" s="9">
        <v>90</v>
      </c>
      <c r="BZ30" s="9">
        <v>90</v>
      </c>
      <c r="CA30" s="9">
        <v>90</v>
      </c>
      <c r="CB30" s="9">
        <v>95</v>
      </c>
      <c r="CC30" s="9">
        <v>95</v>
      </c>
      <c r="CD30" s="9">
        <v>95</v>
      </c>
      <c r="CE30" s="9">
        <v>100</v>
      </c>
      <c r="CF30" s="9">
        <v>100</v>
      </c>
      <c r="CG30" s="9">
        <v>100</v>
      </c>
      <c r="CH30" s="9">
        <v>100</v>
      </c>
      <c r="CI30" s="9">
        <v>100</v>
      </c>
      <c r="CJ30" s="9">
        <v>100</v>
      </c>
      <c r="CK30" s="9">
        <v>475</v>
      </c>
      <c r="CL30" s="49">
        <v>625</v>
      </c>
    </row>
    <row r="31" spans="28:98" ht="39.950000000000003" customHeight="1" x14ac:dyDescent="0.25">
      <c r="AB31" s="207"/>
      <c r="AC31" s="223" t="s">
        <v>4</v>
      </c>
      <c r="AD31" s="224">
        <v>225</v>
      </c>
      <c r="AE31" s="363">
        <f>INDEX($AO$5:$BP$25,$AK$24,$AK$23)</f>
        <v>85</v>
      </c>
      <c r="AF31" s="363"/>
      <c r="AG31" s="363"/>
      <c r="AH31" s="364"/>
      <c r="AI31" s="207"/>
      <c r="AJ31" s="6"/>
      <c r="AK31" s="9">
        <f>MATCH(CP27,$AO$4:$BP$4)</f>
        <v>22</v>
      </c>
      <c r="AL31" s="48">
        <v>475</v>
      </c>
      <c r="AM31" s="48">
        <v>625</v>
      </c>
      <c r="AN31" s="20">
        <v>16</v>
      </c>
      <c r="AO31" s="6">
        <v>-75</v>
      </c>
      <c r="AP31" s="6">
        <v>-75</v>
      </c>
      <c r="AQ31" s="6">
        <v>-75</v>
      </c>
      <c r="AR31" s="6">
        <v>-75</v>
      </c>
      <c r="AS31" s="6">
        <v>-75</v>
      </c>
      <c r="AT31" s="6">
        <v>-75</v>
      </c>
      <c r="AU31" s="6">
        <v>-75</v>
      </c>
      <c r="AV31" s="6">
        <v>-75</v>
      </c>
      <c r="AW31" s="6">
        <v>-75</v>
      </c>
      <c r="AX31" s="6">
        <v>-75</v>
      </c>
      <c r="AY31" s="6">
        <v>-75</v>
      </c>
      <c r="AZ31" s="6">
        <v>-75</v>
      </c>
      <c r="BA31" s="6">
        <v>-75</v>
      </c>
      <c r="BB31" s="6">
        <v>-75</v>
      </c>
      <c r="BC31" s="6">
        <v>-75</v>
      </c>
      <c r="BD31" s="6">
        <v>-75</v>
      </c>
      <c r="BE31" s="6">
        <v>-75</v>
      </c>
      <c r="BF31" s="6">
        <v>-75</v>
      </c>
      <c r="BG31" s="6">
        <v>-75</v>
      </c>
      <c r="BH31" s="6">
        <v>-75</v>
      </c>
      <c r="BI31" s="6">
        <v>-75</v>
      </c>
      <c r="BJ31" s="6">
        <v>-75</v>
      </c>
      <c r="BK31" s="6">
        <v>-75</v>
      </c>
      <c r="BL31" s="9">
        <v>-75</v>
      </c>
      <c r="BM31" s="9">
        <v>75</v>
      </c>
      <c r="BN31" s="9">
        <v>75</v>
      </c>
      <c r="BO31" s="9">
        <v>75</v>
      </c>
      <c r="BP31" s="9">
        <v>80</v>
      </c>
      <c r="BQ31" s="9">
        <v>80</v>
      </c>
      <c r="BR31" s="9">
        <v>80</v>
      </c>
      <c r="BS31" s="9">
        <v>80</v>
      </c>
      <c r="BT31" s="9">
        <v>85</v>
      </c>
      <c r="BU31" s="9">
        <v>85</v>
      </c>
      <c r="BV31" s="9">
        <v>85</v>
      </c>
      <c r="BW31" s="9">
        <v>90</v>
      </c>
      <c r="BX31" s="9">
        <v>90</v>
      </c>
      <c r="BY31" s="9">
        <v>90</v>
      </c>
      <c r="BZ31" s="9">
        <v>95</v>
      </c>
      <c r="CA31" s="9">
        <v>95</v>
      </c>
      <c r="CB31" s="9">
        <v>95</v>
      </c>
      <c r="CC31" s="9">
        <v>100</v>
      </c>
      <c r="CD31" s="9">
        <v>100</v>
      </c>
      <c r="CE31" s="9">
        <v>100</v>
      </c>
      <c r="CF31" s="9">
        <v>100</v>
      </c>
      <c r="CG31" s="9">
        <v>100</v>
      </c>
      <c r="CH31" s="9">
        <v>100</v>
      </c>
      <c r="CI31" s="9">
        <v>100</v>
      </c>
      <c r="CJ31" s="9">
        <v>100</v>
      </c>
      <c r="CK31" s="9">
        <v>485</v>
      </c>
      <c r="CL31" s="49">
        <v>635</v>
      </c>
    </row>
    <row r="32" spans="28:98" ht="39.950000000000003" customHeight="1" thickBot="1" x14ac:dyDescent="0.3">
      <c r="AB32" s="207"/>
      <c r="AC32" s="225" t="s">
        <v>5</v>
      </c>
      <c r="AD32" s="226">
        <v>475</v>
      </c>
      <c r="AE32" s="365">
        <f>INDEX($AO$27:$CJ$50,$AK$32,$AK$27)</f>
        <v>95</v>
      </c>
      <c r="AF32" s="365"/>
      <c r="AG32" s="365"/>
      <c r="AH32" s="366"/>
      <c r="AI32" s="207"/>
      <c r="AJ32" s="6"/>
      <c r="AK32" s="9">
        <f>MATCH(AE17,$AN$27:$AN$50,0)</f>
        <v>18</v>
      </c>
      <c r="AL32" s="54">
        <v>485</v>
      </c>
      <c r="AM32" s="54">
        <v>635</v>
      </c>
      <c r="AN32" s="51">
        <v>15.5</v>
      </c>
      <c r="AO32" s="50">
        <v>-75</v>
      </c>
      <c r="AP32" s="50">
        <v>-75</v>
      </c>
      <c r="AQ32" s="50">
        <v>-75</v>
      </c>
      <c r="AR32" s="50">
        <v>-75</v>
      </c>
      <c r="AS32" s="50">
        <v>-75</v>
      </c>
      <c r="AT32" s="50">
        <v>-75</v>
      </c>
      <c r="AU32" s="50">
        <v>-75</v>
      </c>
      <c r="AV32" s="50">
        <v>-75</v>
      </c>
      <c r="AW32" s="50">
        <v>-75</v>
      </c>
      <c r="AX32" s="50">
        <v>-75</v>
      </c>
      <c r="AY32" s="50">
        <v>-75</v>
      </c>
      <c r="AZ32" s="50">
        <v>-75</v>
      </c>
      <c r="BA32" s="50">
        <v>-75</v>
      </c>
      <c r="BB32" s="50">
        <v>-75</v>
      </c>
      <c r="BC32" s="50">
        <v>-75</v>
      </c>
      <c r="BD32" s="50">
        <v>-75</v>
      </c>
      <c r="BE32" s="50">
        <v>-75</v>
      </c>
      <c r="BF32" s="50">
        <v>-75</v>
      </c>
      <c r="BG32" s="50">
        <v>-75</v>
      </c>
      <c r="BH32" s="50">
        <v>-75</v>
      </c>
      <c r="BI32" s="50">
        <v>-75</v>
      </c>
      <c r="BJ32" s="50">
        <v>-75</v>
      </c>
      <c r="BK32" s="50">
        <v>-75</v>
      </c>
      <c r="BL32" s="52">
        <v>75</v>
      </c>
      <c r="BM32" s="52">
        <v>75</v>
      </c>
      <c r="BN32" s="52">
        <v>75</v>
      </c>
      <c r="BO32" s="52">
        <v>80</v>
      </c>
      <c r="BP32" s="52">
        <v>80</v>
      </c>
      <c r="BQ32" s="52">
        <v>80</v>
      </c>
      <c r="BR32" s="52">
        <v>85</v>
      </c>
      <c r="BS32" s="52">
        <v>85</v>
      </c>
      <c r="BT32" s="52">
        <v>85</v>
      </c>
      <c r="BU32" s="52">
        <v>90</v>
      </c>
      <c r="BV32" s="52">
        <v>90</v>
      </c>
      <c r="BW32" s="52">
        <v>90</v>
      </c>
      <c r="BX32" s="52">
        <v>95</v>
      </c>
      <c r="BY32" s="52">
        <v>95</v>
      </c>
      <c r="BZ32" s="52">
        <v>95</v>
      </c>
      <c r="CA32" s="52">
        <v>100</v>
      </c>
      <c r="CB32" s="52">
        <v>100</v>
      </c>
      <c r="CC32" s="52">
        <v>100</v>
      </c>
      <c r="CD32" s="52">
        <v>100</v>
      </c>
      <c r="CE32" s="52">
        <v>100</v>
      </c>
      <c r="CF32" s="52">
        <v>100</v>
      </c>
      <c r="CG32" s="52">
        <v>100</v>
      </c>
      <c r="CH32" s="52">
        <v>100</v>
      </c>
      <c r="CI32" s="52">
        <v>100</v>
      </c>
      <c r="CJ32" s="52">
        <v>100</v>
      </c>
      <c r="CK32" s="52"/>
      <c r="CL32" s="53">
        <v>650</v>
      </c>
    </row>
    <row r="33" spans="28:90" ht="18.75" customHeight="1" thickBot="1" x14ac:dyDescent="0.3">
      <c r="AB33" s="207"/>
      <c r="AC33" s="207"/>
      <c r="AD33" s="207"/>
      <c r="AE33" s="207"/>
      <c r="AF33" s="207"/>
      <c r="AG33" s="207"/>
      <c r="AH33" s="207"/>
      <c r="AI33" s="207"/>
      <c r="AJ33" s="6"/>
      <c r="AK33" s="9"/>
      <c r="AL33" s="9"/>
      <c r="AM33" s="48">
        <v>650</v>
      </c>
      <c r="AN33" s="20">
        <v>15</v>
      </c>
      <c r="AO33" s="6">
        <v>-75</v>
      </c>
      <c r="AP33" s="6">
        <v>-75</v>
      </c>
      <c r="AQ33" s="6">
        <v>-75</v>
      </c>
      <c r="AR33" s="6">
        <v>-75</v>
      </c>
      <c r="AS33" s="6">
        <v>-75</v>
      </c>
      <c r="AT33" s="6">
        <v>-75</v>
      </c>
      <c r="AU33" s="6">
        <v>-75</v>
      </c>
      <c r="AV33" s="6">
        <v>-75</v>
      </c>
      <c r="AW33" s="6">
        <v>-75</v>
      </c>
      <c r="AX33" s="6">
        <v>-75</v>
      </c>
      <c r="AY33" s="6">
        <v>-75</v>
      </c>
      <c r="AZ33" s="6">
        <v>-75</v>
      </c>
      <c r="BA33" s="6">
        <v>-75</v>
      </c>
      <c r="BB33" s="6">
        <v>-75</v>
      </c>
      <c r="BC33" s="6">
        <v>-75</v>
      </c>
      <c r="BD33" s="6">
        <v>-75</v>
      </c>
      <c r="BE33" s="6">
        <v>-75</v>
      </c>
      <c r="BF33" s="6">
        <v>-75</v>
      </c>
      <c r="BG33" s="6">
        <v>-75</v>
      </c>
      <c r="BH33" s="6">
        <v>-75</v>
      </c>
      <c r="BI33" s="6">
        <v>-75</v>
      </c>
      <c r="BJ33" s="6">
        <v>75</v>
      </c>
      <c r="BK33" s="6">
        <v>75</v>
      </c>
      <c r="BL33" s="9">
        <v>75</v>
      </c>
      <c r="BM33" s="9">
        <v>80</v>
      </c>
      <c r="BN33" s="9">
        <v>80</v>
      </c>
      <c r="BO33" s="9">
        <v>80</v>
      </c>
      <c r="BP33" s="9">
        <v>85</v>
      </c>
      <c r="BQ33" s="9">
        <v>85</v>
      </c>
      <c r="BR33" s="9">
        <v>85</v>
      </c>
      <c r="BS33" s="9">
        <v>90</v>
      </c>
      <c r="BT33" s="9">
        <v>90</v>
      </c>
      <c r="BU33" s="9">
        <v>90</v>
      </c>
      <c r="BV33" s="9">
        <v>95</v>
      </c>
      <c r="BW33" s="9">
        <v>95</v>
      </c>
      <c r="BX33" s="9">
        <v>95</v>
      </c>
      <c r="BY33" s="9">
        <v>100</v>
      </c>
      <c r="BZ33" s="9">
        <v>100</v>
      </c>
      <c r="CA33" s="9">
        <v>100</v>
      </c>
      <c r="CB33" s="9">
        <v>100</v>
      </c>
      <c r="CC33" s="9">
        <v>100</v>
      </c>
      <c r="CD33" s="9">
        <v>100</v>
      </c>
      <c r="CE33" s="9">
        <v>100</v>
      </c>
      <c r="CF33" s="9">
        <v>100</v>
      </c>
      <c r="CG33" s="9">
        <v>100</v>
      </c>
      <c r="CH33" s="9">
        <v>100</v>
      </c>
      <c r="CI33" s="9">
        <v>100</v>
      </c>
      <c r="CJ33" s="9">
        <v>100</v>
      </c>
      <c r="CK33" s="9"/>
      <c r="CL33" s="49">
        <v>660</v>
      </c>
    </row>
    <row r="34" spans="28:90" ht="39.950000000000003" customHeight="1" x14ac:dyDescent="0.25">
      <c r="AB34" s="357" t="s">
        <v>120</v>
      </c>
      <c r="AC34" s="357"/>
      <c r="AD34" s="357"/>
      <c r="AE34" s="357"/>
      <c r="AF34" s="357"/>
      <c r="AG34" s="357"/>
      <c r="AH34" s="357"/>
      <c r="AI34" s="357"/>
      <c r="AJ34" s="6"/>
      <c r="AK34" s="63" t="s">
        <v>48</v>
      </c>
      <c r="AL34" s="61" t="s">
        <v>37</v>
      </c>
      <c r="AM34" s="48">
        <v>660</v>
      </c>
      <c r="AN34" s="20">
        <v>14.5</v>
      </c>
      <c r="AO34" s="6">
        <v>-75</v>
      </c>
      <c r="AP34" s="6">
        <v>-75</v>
      </c>
      <c r="AQ34" s="6">
        <v>-75</v>
      </c>
      <c r="AR34" s="6">
        <v>-75</v>
      </c>
      <c r="AS34" s="6">
        <v>-75</v>
      </c>
      <c r="AT34" s="6">
        <v>-75</v>
      </c>
      <c r="AU34" s="6">
        <v>-75</v>
      </c>
      <c r="AV34" s="6">
        <v>-75</v>
      </c>
      <c r="AW34" s="6">
        <v>-75</v>
      </c>
      <c r="AX34" s="6">
        <v>-75</v>
      </c>
      <c r="AY34" s="6">
        <v>-75</v>
      </c>
      <c r="AZ34" s="6">
        <v>-75</v>
      </c>
      <c r="BA34" s="6">
        <v>-75</v>
      </c>
      <c r="BB34" s="6">
        <v>-75</v>
      </c>
      <c r="BC34" s="6">
        <v>-75</v>
      </c>
      <c r="BD34" s="6">
        <v>-75</v>
      </c>
      <c r="BE34" s="6">
        <v>-75</v>
      </c>
      <c r="BF34" s="6">
        <v>-75</v>
      </c>
      <c r="BG34" s="6">
        <v>-75</v>
      </c>
      <c r="BH34" s="6">
        <v>-75</v>
      </c>
      <c r="BI34" s="6">
        <v>75</v>
      </c>
      <c r="BJ34" s="6">
        <v>75</v>
      </c>
      <c r="BK34" s="6">
        <v>75</v>
      </c>
      <c r="BL34" s="9">
        <v>80</v>
      </c>
      <c r="BM34" s="9">
        <v>80</v>
      </c>
      <c r="BN34" s="9">
        <v>80</v>
      </c>
      <c r="BO34" s="9">
        <v>85</v>
      </c>
      <c r="BP34" s="9">
        <v>85</v>
      </c>
      <c r="BQ34" s="9">
        <v>90</v>
      </c>
      <c r="BR34" s="9">
        <v>90</v>
      </c>
      <c r="BS34" s="9">
        <v>90</v>
      </c>
      <c r="BT34" s="9">
        <v>95</v>
      </c>
      <c r="BU34" s="9">
        <v>95</v>
      </c>
      <c r="BV34" s="9">
        <v>95</v>
      </c>
      <c r="BW34" s="9">
        <v>100</v>
      </c>
      <c r="BX34" s="9">
        <v>100</v>
      </c>
      <c r="BY34" s="9">
        <v>100</v>
      </c>
      <c r="BZ34" s="9">
        <v>100</v>
      </c>
      <c r="CA34" s="9">
        <v>100</v>
      </c>
      <c r="CB34" s="9">
        <v>100</v>
      </c>
      <c r="CC34" s="9">
        <v>100</v>
      </c>
      <c r="CD34" s="9">
        <v>100</v>
      </c>
      <c r="CE34" s="9">
        <v>100</v>
      </c>
      <c r="CF34" s="9">
        <v>100</v>
      </c>
      <c r="CG34" s="9">
        <v>100</v>
      </c>
      <c r="CH34" s="9">
        <v>100</v>
      </c>
      <c r="CI34" s="9">
        <v>100</v>
      </c>
      <c r="CJ34" s="9">
        <v>100</v>
      </c>
      <c r="CK34" s="9"/>
      <c r="CL34" s="49">
        <v>675</v>
      </c>
    </row>
    <row r="35" spans="28:90" ht="19.5" customHeight="1" x14ac:dyDescent="0.25">
      <c r="AB35" s="207"/>
      <c r="AC35" s="207"/>
      <c r="AD35" s="207"/>
      <c r="AE35" s="207"/>
      <c r="AF35" s="207"/>
      <c r="AG35" s="207"/>
      <c r="AH35" s="207"/>
      <c r="AI35" s="207"/>
      <c r="AJ35" s="6"/>
      <c r="AK35" s="64" t="s">
        <v>86</v>
      </c>
      <c r="AL35" s="56" t="s">
        <v>38</v>
      </c>
      <c r="AM35" s="48">
        <v>675</v>
      </c>
      <c r="AN35" s="20">
        <v>14</v>
      </c>
      <c r="AO35" s="6">
        <v>-75</v>
      </c>
      <c r="AP35" s="6">
        <v>-75</v>
      </c>
      <c r="AQ35" s="6">
        <v>-75</v>
      </c>
      <c r="AR35" s="6">
        <v>-75</v>
      </c>
      <c r="AS35" s="6">
        <v>-75</v>
      </c>
      <c r="AT35" s="6">
        <v>-75</v>
      </c>
      <c r="AU35" s="6">
        <v>-75</v>
      </c>
      <c r="AV35" s="6">
        <v>-75</v>
      </c>
      <c r="AW35" s="6">
        <v>-75</v>
      </c>
      <c r="AX35" s="6">
        <v>-75</v>
      </c>
      <c r="AY35" s="6">
        <v>-75</v>
      </c>
      <c r="AZ35" s="6">
        <v>-75</v>
      </c>
      <c r="BA35" s="6">
        <v>-75</v>
      </c>
      <c r="BB35" s="6">
        <v>-75</v>
      </c>
      <c r="BC35" s="6">
        <v>-75</v>
      </c>
      <c r="BD35" s="6">
        <v>-75</v>
      </c>
      <c r="BE35" s="6">
        <v>-75</v>
      </c>
      <c r="BF35" s="6">
        <v>-75</v>
      </c>
      <c r="BG35" s="6">
        <v>75</v>
      </c>
      <c r="BH35" s="6">
        <v>75</v>
      </c>
      <c r="BI35" s="6">
        <v>75</v>
      </c>
      <c r="BJ35" s="6">
        <v>80</v>
      </c>
      <c r="BK35" s="6">
        <v>80</v>
      </c>
      <c r="BL35" s="9">
        <v>80</v>
      </c>
      <c r="BM35" s="9">
        <v>85</v>
      </c>
      <c r="BN35" s="9">
        <v>85</v>
      </c>
      <c r="BO35" s="9">
        <v>85</v>
      </c>
      <c r="BP35" s="9">
        <v>90</v>
      </c>
      <c r="BQ35" s="9">
        <v>90</v>
      </c>
      <c r="BR35" s="9">
        <v>95</v>
      </c>
      <c r="BS35" s="9">
        <v>95</v>
      </c>
      <c r="BT35" s="9">
        <v>95</v>
      </c>
      <c r="BU35" s="9">
        <v>100</v>
      </c>
      <c r="BV35" s="9">
        <v>100</v>
      </c>
      <c r="BW35" s="9">
        <v>100</v>
      </c>
      <c r="BX35" s="9">
        <v>100</v>
      </c>
      <c r="BY35" s="9">
        <v>100</v>
      </c>
      <c r="BZ35" s="9">
        <v>100</v>
      </c>
      <c r="CA35" s="9">
        <v>100</v>
      </c>
      <c r="CB35" s="9">
        <v>100</v>
      </c>
      <c r="CC35" s="9">
        <v>100</v>
      </c>
      <c r="CD35" s="9">
        <v>100</v>
      </c>
      <c r="CE35" s="9">
        <v>100</v>
      </c>
      <c r="CF35" s="9">
        <v>100</v>
      </c>
      <c r="CG35" s="9">
        <v>100</v>
      </c>
      <c r="CH35" s="9">
        <v>100</v>
      </c>
      <c r="CI35" s="9">
        <v>100</v>
      </c>
      <c r="CJ35" s="9">
        <v>100</v>
      </c>
      <c r="CK35" s="9"/>
      <c r="CL35" s="49">
        <v>685</v>
      </c>
    </row>
    <row r="36" spans="28:90" ht="24.75" customHeight="1" x14ac:dyDescent="0.25">
      <c r="AB36" s="227"/>
      <c r="AC36" s="228" t="s">
        <v>11</v>
      </c>
      <c r="AD36" s="229" t="s">
        <v>119</v>
      </c>
      <c r="AE36" s="318" t="s">
        <v>106</v>
      </c>
      <c r="AF36" s="319"/>
      <c r="AG36" s="322" t="s">
        <v>81</v>
      </c>
      <c r="AH36" s="323"/>
      <c r="AI36" s="230"/>
      <c r="AJ36" s="7">
        <f>IF(AD39=$AL$34,("1"),IF(AD39=$AL$35,("2"),IF(AD39=$AL$36,("3"),IF(AD39=$AL$37,("4"),(0.9)))))</f>
        <v>0.9</v>
      </c>
      <c r="AK36" s="64" t="s">
        <v>256</v>
      </c>
      <c r="AL36" s="42" t="s">
        <v>39</v>
      </c>
      <c r="AM36" s="48"/>
      <c r="AN36" s="20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49"/>
    </row>
    <row r="37" spans="28:90" ht="39.950000000000003" customHeight="1" thickBot="1" x14ac:dyDescent="0.3">
      <c r="AB37" s="227"/>
      <c r="AC37" s="231"/>
      <c r="AD37" s="232"/>
      <c r="AE37" s="320"/>
      <c r="AF37" s="321"/>
      <c r="AG37" s="324"/>
      <c r="AH37" s="325"/>
      <c r="AI37" s="230"/>
      <c r="AJ37" s="7">
        <f>IF(AD40=$AK$47,("1"),IF(AD40=$AK$48,("2"),IF(AD40=$AK$49,("3"),IF(AD40=$AK$50,("4"),IF(AD40=$AK$51,("5"),(0.9))))))</f>
        <v>0.9</v>
      </c>
      <c r="AK37" s="64" t="s">
        <v>47</v>
      </c>
      <c r="AL37" s="42" t="s">
        <v>40</v>
      </c>
      <c r="AM37" s="48"/>
      <c r="AN37" s="20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49"/>
    </row>
    <row r="38" spans="28:90" ht="39.950000000000003" customHeight="1" thickTop="1" thickBot="1" x14ac:dyDescent="0.3">
      <c r="AB38" s="227"/>
      <c r="AC38" s="233"/>
      <c r="AD38" s="234" t="s">
        <v>107</v>
      </c>
      <c r="AE38" s="326"/>
      <c r="AF38" s="326"/>
      <c r="AG38" s="326"/>
      <c r="AH38" s="327"/>
      <c r="AI38" s="235" t="str">
        <f>IF(AE38=$AU$55,4,IF(AE38=$AV$55,3,IF(AE38=$AW$55,2,IF(AE38=$AX$55,1,IF(AE38=$AY$55,0,"xxx")))))</f>
        <v>xxx</v>
      </c>
      <c r="AJ38" s="7">
        <f>IF(AD41=$AL$40,("1"),IF(AD41=$AL$41,("2"),IF(AD41=$AL$42,("3"),IF(AD41=$AL$43,("4"),IF(AD41=$AL$44,("5"),(0.9))))))</f>
        <v>0.9</v>
      </c>
      <c r="AK38" s="64" t="s">
        <v>46</v>
      </c>
      <c r="AL38" s="41"/>
      <c r="AM38" s="48">
        <v>700</v>
      </c>
      <c r="AN38" s="20">
        <v>13</v>
      </c>
      <c r="AO38" s="6">
        <v>-75</v>
      </c>
      <c r="AP38" s="6">
        <v>-75</v>
      </c>
      <c r="AQ38" s="6">
        <v>-75</v>
      </c>
      <c r="AR38" s="6">
        <v>-75</v>
      </c>
      <c r="AS38" s="6">
        <v>-75</v>
      </c>
      <c r="AT38" s="6">
        <v>-75</v>
      </c>
      <c r="AU38" s="6">
        <v>-75</v>
      </c>
      <c r="AV38" s="6">
        <v>-75</v>
      </c>
      <c r="AW38" s="6">
        <v>-75</v>
      </c>
      <c r="AX38" s="6">
        <v>-75</v>
      </c>
      <c r="AY38" s="6">
        <v>-75</v>
      </c>
      <c r="AZ38" s="6">
        <v>-75</v>
      </c>
      <c r="BA38" s="6">
        <v>-75</v>
      </c>
      <c r="BB38" s="6">
        <v>-75</v>
      </c>
      <c r="BC38" s="6">
        <v>-75</v>
      </c>
      <c r="BD38" s="6">
        <v>75</v>
      </c>
      <c r="BE38" s="6">
        <v>75</v>
      </c>
      <c r="BF38" s="6">
        <v>75</v>
      </c>
      <c r="BG38" s="6">
        <v>80</v>
      </c>
      <c r="BH38" s="6">
        <v>80</v>
      </c>
      <c r="BI38" s="6">
        <v>85</v>
      </c>
      <c r="BJ38" s="6">
        <v>85</v>
      </c>
      <c r="BK38" s="6">
        <v>85</v>
      </c>
      <c r="BL38" s="9">
        <v>90</v>
      </c>
      <c r="BM38" s="9">
        <v>90</v>
      </c>
      <c r="BN38" s="9">
        <v>90</v>
      </c>
      <c r="BO38" s="9">
        <v>95</v>
      </c>
      <c r="BP38" s="9">
        <v>95</v>
      </c>
      <c r="BQ38" s="9">
        <v>100</v>
      </c>
      <c r="BR38" s="9">
        <v>100</v>
      </c>
      <c r="BS38" s="9">
        <v>100</v>
      </c>
      <c r="BT38" s="9">
        <v>100</v>
      </c>
      <c r="BU38" s="9">
        <v>100</v>
      </c>
      <c r="BV38" s="9">
        <v>100</v>
      </c>
      <c r="BW38" s="9">
        <v>100</v>
      </c>
      <c r="BX38" s="9">
        <v>100</v>
      </c>
      <c r="BY38" s="9">
        <v>100</v>
      </c>
      <c r="BZ38" s="9">
        <v>100</v>
      </c>
      <c r="CA38" s="9">
        <v>100</v>
      </c>
      <c r="CB38" s="9">
        <v>100</v>
      </c>
      <c r="CC38" s="9">
        <v>100</v>
      </c>
      <c r="CD38" s="9">
        <v>100</v>
      </c>
      <c r="CE38" s="9">
        <v>100</v>
      </c>
      <c r="CF38" s="9">
        <v>100</v>
      </c>
      <c r="CG38" s="9">
        <v>100</v>
      </c>
      <c r="CH38" s="9">
        <v>100</v>
      </c>
      <c r="CI38" s="9">
        <v>100</v>
      </c>
      <c r="CJ38" s="9">
        <v>100</v>
      </c>
      <c r="CK38" s="9"/>
      <c r="CL38" s="49">
        <v>710</v>
      </c>
    </row>
    <row r="39" spans="28:90" ht="39.950000000000003" customHeight="1" thickBot="1" x14ac:dyDescent="0.3">
      <c r="AB39" s="227"/>
      <c r="AC39" s="236" t="s">
        <v>36</v>
      </c>
      <c r="AD39" s="237"/>
      <c r="AE39" s="328" t="s">
        <v>87</v>
      </c>
      <c r="AF39" s="329"/>
      <c r="AG39" s="329"/>
      <c r="AH39" s="330"/>
      <c r="AI39" s="235" t="str">
        <f>IF(ISNUMBER(VALUE(AE45)),VALUE(AE45),"xxx")</f>
        <v>xxx</v>
      </c>
      <c r="AJ39" s="7">
        <f>IF(AD42=$AK$40,("1"),IF(AD42=$AK$41,("2"),IF(AD42=$AK$42,("3"),IF(AD42=$AK$43,("4"),IF(AD42=$AK$44,("5"),(0.9))))))</f>
        <v>0.9</v>
      </c>
      <c r="AK39" s="65" t="s">
        <v>65</v>
      </c>
      <c r="AL39" s="6"/>
      <c r="AM39" s="48">
        <v>710</v>
      </c>
      <c r="AN39" s="20">
        <v>12.5</v>
      </c>
      <c r="AO39" s="6">
        <v>-75</v>
      </c>
      <c r="AP39" s="6">
        <v>-75</v>
      </c>
      <c r="AQ39" s="6">
        <v>-75</v>
      </c>
      <c r="AR39" s="6">
        <v>-75</v>
      </c>
      <c r="AS39" s="6">
        <v>-75</v>
      </c>
      <c r="AT39" s="6">
        <v>-75</v>
      </c>
      <c r="AU39" s="6">
        <v>-75</v>
      </c>
      <c r="AV39" s="6">
        <v>-75</v>
      </c>
      <c r="AW39" s="6">
        <v>-75</v>
      </c>
      <c r="AX39" s="6">
        <v>-75</v>
      </c>
      <c r="AY39" s="6">
        <v>-75</v>
      </c>
      <c r="AZ39" s="6">
        <v>-75</v>
      </c>
      <c r="BA39" s="6">
        <v>-75</v>
      </c>
      <c r="BB39" s="6">
        <v>-75</v>
      </c>
      <c r="BC39" s="6">
        <v>75</v>
      </c>
      <c r="BD39" s="6">
        <v>75</v>
      </c>
      <c r="BE39" s="6">
        <v>80</v>
      </c>
      <c r="BF39" s="6">
        <v>80</v>
      </c>
      <c r="BG39" s="6">
        <v>80</v>
      </c>
      <c r="BH39" s="6">
        <v>85</v>
      </c>
      <c r="BI39" s="6">
        <v>85</v>
      </c>
      <c r="BJ39" s="6">
        <v>90</v>
      </c>
      <c r="BK39" s="6">
        <v>90</v>
      </c>
      <c r="BL39" s="9">
        <v>90</v>
      </c>
      <c r="BM39" s="9">
        <v>95</v>
      </c>
      <c r="BN39" s="9">
        <v>95</v>
      </c>
      <c r="BO39" s="9">
        <v>100</v>
      </c>
      <c r="BP39" s="9">
        <v>100</v>
      </c>
      <c r="BQ39" s="9">
        <v>100</v>
      </c>
      <c r="BR39" s="9">
        <v>100</v>
      </c>
      <c r="BS39" s="9">
        <v>100</v>
      </c>
      <c r="BT39" s="9">
        <v>100</v>
      </c>
      <c r="BU39" s="9">
        <v>100</v>
      </c>
      <c r="BV39" s="9">
        <v>100</v>
      </c>
      <c r="BW39" s="9">
        <v>100</v>
      </c>
      <c r="BX39" s="9">
        <v>100</v>
      </c>
      <c r="BY39" s="9">
        <v>100</v>
      </c>
      <c r="BZ39" s="9">
        <v>100</v>
      </c>
      <c r="CA39" s="9">
        <v>100</v>
      </c>
      <c r="CB39" s="9">
        <v>100</v>
      </c>
      <c r="CC39" s="9">
        <v>100</v>
      </c>
      <c r="CD39" s="9">
        <v>100</v>
      </c>
      <c r="CE39" s="9">
        <v>100</v>
      </c>
      <c r="CF39" s="9">
        <v>100</v>
      </c>
      <c r="CG39" s="9">
        <v>100</v>
      </c>
      <c r="CH39" s="9">
        <v>100</v>
      </c>
      <c r="CI39" s="9">
        <v>100</v>
      </c>
      <c r="CJ39" s="9">
        <v>100</v>
      </c>
      <c r="CK39" s="9"/>
      <c r="CL39" s="49">
        <v>725</v>
      </c>
    </row>
    <row r="40" spans="28:90" ht="39.950000000000003" customHeight="1" x14ac:dyDescent="0.25">
      <c r="AB40" s="227"/>
      <c r="AC40" s="236" t="s">
        <v>35</v>
      </c>
      <c r="AD40" s="238"/>
      <c r="AE40" s="331"/>
      <c r="AF40" s="332"/>
      <c r="AG40" s="332"/>
      <c r="AH40" s="333"/>
      <c r="AI40" s="235" t="str">
        <f>IF(ISNUMBER(VALUE(AF45)),VALUE(AF45),"xxx")</f>
        <v>xxx</v>
      </c>
      <c r="AJ40" s="20" t="str">
        <f>IF(AE42=$AK$33,(""),IF(AE42=$AL$54,("0"),IF(AE42=$AL$55,("0"),IF(AE42=$AL$56,("1"),IF(AE42=$AL$57,("2"),IF(AE42=$AL$58,("3"),IF(AE42=$AL$59,("4"),(""))))))))</f>
        <v/>
      </c>
      <c r="AK40" s="63" t="s">
        <v>30</v>
      </c>
      <c r="AL40" s="61" t="s">
        <v>27</v>
      </c>
      <c r="AM40" s="48">
        <v>725</v>
      </c>
      <c r="AN40" s="20">
        <v>12</v>
      </c>
      <c r="AO40" s="6">
        <v>-75</v>
      </c>
      <c r="AP40" s="6">
        <v>-75</v>
      </c>
      <c r="AQ40" s="6">
        <v>-75</v>
      </c>
      <c r="AR40" s="6">
        <v>-75</v>
      </c>
      <c r="AS40" s="6">
        <v>-75</v>
      </c>
      <c r="AT40" s="6">
        <v>-75</v>
      </c>
      <c r="AU40" s="6">
        <v>-75</v>
      </c>
      <c r="AV40" s="6">
        <v>-75</v>
      </c>
      <c r="AW40" s="6">
        <v>-75</v>
      </c>
      <c r="AX40" s="6">
        <v>-75</v>
      </c>
      <c r="AY40" s="6">
        <v>-75</v>
      </c>
      <c r="AZ40" s="6">
        <v>-75</v>
      </c>
      <c r="BA40" s="6">
        <v>75</v>
      </c>
      <c r="BB40" s="6">
        <v>75</v>
      </c>
      <c r="BC40" s="6">
        <v>75</v>
      </c>
      <c r="BD40" s="6">
        <v>80</v>
      </c>
      <c r="BE40" s="6">
        <v>80</v>
      </c>
      <c r="BF40" s="6">
        <v>85</v>
      </c>
      <c r="BG40" s="6">
        <v>85</v>
      </c>
      <c r="BH40" s="6">
        <v>90</v>
      </c>
      <c r="BI40" s="6">
        <v>90</v>
      </c>
      <c r="BJ40" s="6">
        <v>90</v>
      </c>
      <c r="BK40" s="6">
        <v>95</v>
      </c>
      <c r="BL40" s="9">
        <v>95</v>
      </c>
      <c r="BM40" s="9">
        <v>100</v>
      </c>
      <c r="BN40" s="9">
        <v>100</v>
      </c>
      <c r="BO40" s="9">
        <v>100</v>
      </c>
      <c r="BP40" s="9">
        <v>100</v>
      </c>
      <c r="BQ40" s="9">
        <v>100</v>
      </c>
      <c r="BR40" s="9">
        <v>100</v>
      </c>
      <c r="BS40" s="9">
        <v>100</v>
      </c>
      <c r="BT40" s="9">
        <v>100</v>
      </c>
      <c r="BU40" s="9">
        <v>100</v>
      </c>
      <c r="BV40" s="9">
        <v>100</v>
      </c>
      <c r="BW40" s="9">
        <v>100</v>
      </c>
      <c r="BX40" s="9">
        <v>100</v>
      </c>
      <c r="BY40" s="9">
        <v>100</v>
      </c>
      <c r="BZ40" s="9">
        <v>100</v>
      </c>
      <c r="CA40" s="9">
        <v>100</v>
      </c>
      <c r="CB40" s="9">
        <v>100</v>
      </c>
      <c r="CC40" s="9">
        <v>100</v>
      </c>
      <c r="CD40" s="9">
        <v>100</v>
      </c>
      <c r="CE40" s="9">
        <v>100</v>
      </c>
      <c r="CF40" s="9">
        <v>100</v>
      </c>
      <c r="CG40" s="9">
        <v>100</v>
      </c>
      <c r="CH40" s="9">
        <v>100</v>
      </c>
      <c r="CI40" s="9">
        <v>100</v>
      </c>
      <c r="CJ40" s="9">
        <v>100</v>
      </c>
      <c r="CK40" s="9"/>
      <c r="CL40" s="49">
        <v>735</v>
      </c>
    </row>
    <row r="41" spans="28:90" ht="39.950000000000003" customHeight="1" x14ac:dyDescent="0.25">
      <c r="AB41" s="227"/>
      <c r="AC41" s="236" t="s">
        <v>26</v>
      </c>
      <c r="AD41" s="238"/>
      <c r="AE41" s="328" t="s">
        <v>116</v>
      </c>
      <c r="AF41" s="329"/>
      <c r="AG41" s="329"/>
      <c r="AH41" s="330"/>
      <c r="AI41" s="235"/>
      <c r="AJ41" s="7">
        <f>(AJ36+AJ37+AJ38+AJ39)/4</f>
        <v>0.9</v>
      </c>
      <c r="AK41" s="64" t="s">
        <v>31</v>
      </c>
      <c r="AL41" s="42" t="s">
        <v>64</v>
      </c>
      <c r="AM41" s="48">
        <v>735</v>
      </c>
      <c r="AN41" s="20">
        <v>11.5</v>
      </c>
      <c r="AO41" s="6">
        <v>-75</v>
      </c>
      <c r="AP41" s="6">
        <v>-75</v>
      </c>
      <c r="AQ41" s="6">
        <v>-75</v>
      </c>
      <c r="AR41" s="6">
        <v>-75</v>
      </c>
      <c r="AS41" s="6">
        <v>-75</v>
      </c>
      <c r="AT41" s="6">
        <v>-75</v>
      </c>
      <c r="AU41" s="6">
        <v>-75</v>
      </c>
      <c r="AV41" s="6">
        <v>-75</v>
      </c>
      <c r="AW41" s="6">
        <v>-75</v>
      </c>
      <c r="AX41" s="6">
        <v>-75</v>
      </c>
      <c r="AY41" s="6">
        <v>-75</v>
      </c>
      <c r="AZ41" s="6">
        <v>75</v>
      </c>
      <c r="BA41" s="6">
        <v>75</v>
      </c>
      <c r="BB41" s="6">
        <v>80</v>
      </c>
      <c r="BC41" s="6">
        <v>80</v>
      </c>
      <c r="BD41" s="6">
        <v>85</v>
      </c>
      <c r="BE41" s="6">
        <v>85</v>
      </c>
      <c r="BF41" s="6">
        <v>85</v>
      </c>
      <c r="BG41" s="6">
        <v>90</v>
      </c>
      <c r="BH41" s="6">
        <v>90</v>
      </c>
      <c r="BI41" s="6">
        <v>95</v>
      </c>
      <c r="BJ41" s="6">
        <v>95</v>
      </c>
      <c r="BK41" s="6">
        <v>100</v>
      </c>
      <c r="BL41" s="9">
        <v>100</v>
      </c>
      <c r="BM41" s="9">
        <v>100</v>
      </c>
      <c r="BN41" s="9">
        <v>100</v>
      </c>
      <c r="BO41" s="9">
        <v>100</v>
      </c>
      <c r="BP41" s="9">
        <v>100</v>
      </c>
      <c r="BQ41" s="9">
        <v>100</v>
      </c>
      <c r="BR41" s="9">
        <v>100</v>
      </c>
      <c r="BS41" s="9">
        <v>100</v>
      </c>
      <c r="BT41" s="9">
        <v>100</v>
      </c>
      <c r="BU41" s="9">
        <v>100</v>
      </c>
      <c r="BV41" s="9">
        <v>100</v>
      </c>
      <c r="BW41" s="9">
        <v>100</v>
      </c>
      <c r="BX41" s="9">
        <v>100</v>
      </c>
      <c r="BY41" s="9">
        <v>100</v>
      </c>
      <c r="BZ41" s="9">
        <v>100</v>
      </c>
      <c r="CA41" s="9">
        <v>100</v>
      </c>
      <c r="CB41" s="9">
        <v>100</v>
      </c>
      <c r="CC41" s="9">
        <v>100</v>
      </c>
      <c r="CD41" s="9">
        <v>100</v>
      </c>
      <c r="CE41" s="9">
        <v>100</v>
      </c>
      <c r="CF41" s="9">
        <v>100</v>
      </c>
      <c r="CG41" s="9">
        <v>100</v>
      </c>
      <c r="CH41" s="9">
        <v>100</v>
      </c>
      <c r="CI41" s="9">
        <v>100</v>
      </c>
      <c r="CJ41" s="9">
        <v>100</v>
      </c>
      <c r="CK41" s="9"/>
      <c r="CL41" s="49">
        <v>750</v>
      </c>
    </row>
    <row r="42" spans="28:90" ht="39.950000000000003" customHeight="1" thickBot="1" x14ac:dyDescent="0.3">
      <c r="AB42" s="227"/>
      <c r="AC42" s="236" t="s">
        <v>62</v>
      </c>
      <c r="AD42" s="239"/>
      <c r="AE42" s="338"/>
      <c r="AF42" s="339"/>
      <c r="AG42" s="339"/>
      <c r="AH42" s="340"/>
      <c r="AI42" s="235"/>
      <c r="AJ42" s="68" t="e">
        <f>MATCH(AJ45,$AT$56:$AT$60,0)</f>
        <v>#N/A</v>
      </c>
      <c r="AK42" s="64" t="s">
        <v>32</v>
      </c>
      <c r="AL42" s="42" t="s">
        <v>28</v>
      </c>
      <c r="AM42" s="48">
        <v>750</v>
      </c>
      <c r="AN42" s="20">
        <v>11</v>
      </c>
      <c r="AO42" s="6">
        <v>-75</v>
      </c>
      <c r="AP42" s="6">
        <v>-75</v>
      </c>
      <c r="AQ42" s="6">
        <v>-75</v>
      </c>
      <c r="AR42" s="6">
        <v>-75</v>
      </c>
      <c r="AS42" s="6">
        <v>-75</v>
      </c>
      <c r="AT42" s="6">
        <v>-75</v>
      </c>
      <c r="AU42" s="6">
        <v>-75</v>
      </c>
      <c r="AV42" s="6">
        <v>-75</v>
      </c>
      <c r="AW42" s="6">
        <v>-75</v>
      </c>
      <c r="AX42" s="6">
        <v>75</v>
      </c>
      <c r="AY42" s="6">
        <v>75</v>
      </c>
      <c r="AZ42" s="6">
        <v>80</v>
      </c>
      <c r="BA42" s="6">
        <v>85</v>
      </c>
      <c r="BB42" s="6">
        <v>85</v>
      </c>
      <c r="BC42" s="6">
        <v>90</v>
      </c>
      <c r="BD42" s="6">
        <v>90</v>
      </c>
      <c r="BE42" s="6">
        <v>95</v>
      </c>
      <c r="BF42" s="6">
        <v>95</v>
      </c>
      <c r="BG42" s="6">
        <v>100</v>
      </c>
      <c r="BH42" s="6">
        <v>100</v>
      </c>
      <c r="BI42" s="6">
        <v>100</v>
      </c>
      <c r="BJ42" s="6">
        <v>100</v>
      </c>
      <c r="BK42" s="6">
        <v>100</v>
      </c>
      <c r="BL42" s="9">
        <v>100</v>
      </c>
      <c r="BM42" s="9">
        <v>100</v>
      </c>
      <c r="BN42" s="9">
        <v>100</v>
      </c>
      <c r="BO42" s="9">
        <v>100</v>
      </c>
      <c r="BP42" s="9">
        <v>100</v>
      </c>
      <c r="BQ42" s="9">
        <v>100</v>
      </c>
      <c r="BR42" s="9">
        <v>100</v>
      </c>
      <c r="BS42" s="9">
        <v>100</v>
      </c>
      <c r="BT42" s="9">
        <v>100</v>
      </c>
      <c r="BU42" s="9">
        <v>100</v>
      </c>
      <c r="BV42" s="9">
        <v>100</v>
      </c>
      <c r="BW42" s="9">
        <v>100</v>
      </c>
      <c r="BX42" s="9">
        <v>100</v>
      </c>
      <c r="BY42" s="9">
        <v>100</v>
      </c>
      <c r="BZ42" s="9">
        <v>100</v>
      </c>
      <c r="CA42" s="9">
        <v>100</v>
      </c>
      <c r="CB42" s="9">
        <v>100</v>
      </c>
      <c r="CC42" s="9">
        <v>100</v>
      </c>
      <c r="CD42" s="9">
        <v>100</v>
      </c>
      <c r="CE42" s="9">
        <v>100</v>
      </c>
      <c r="CF42" s="9">
        <v>100</v>
      </c>
      <c r="CG42" s="9">
        <v>100</v>
      </c>
      <c r="CH42" s="9">
        <v>100</v>
      </c>
      <c r="CI42" s="9">
        <v>100</v>
      </c>
      <c r="CJ42" s="9">
        <v>100</v>
      </c>
      <c r="CK42" s="9"/>
      <c r="CL42" s="49">
        <v>760</v>
      </c>
    </row>
    <row r="43" spans="28:90" ht="39.950000000000003" customHeight="1" thickTop="1" x14ac:dyDescent="0.25">
      <c r="AB43" s="227"/>
      <c r="AC43" s="240" t="s">
        <v>84</v>
      </c>
      <c r="AD43" s="341"/>
      <c r="AE43" s="342"/>
      <c r="AF43" s="342"/>
      <c r="AG43" s="342"/>
      <c r="AH43" s="342"/>
      <c r="AI43" s="241"/>
      <c r="AJ43" s="7" t="e">
        <f>MATCH(AE38,$AU$55:$AZ$55,0)</f>
        <v>#N/A</v>
      </c>
      <c r="AK43" s="64" t="s">
        <v>33</v>
      </c>
      <c r="AL43" s="42" t="s">
        <v>29</v>
      </c>
      <c r="AM43" s="48">
        <v>760</v>
      </c>
      <c r="AN43" s="20">
        <v>10.5</v>
      </c>
      <c r="AO43" s="6">
        <v>-75</v>
      </c>
      <c r="AP43" s="6">
        <v>-75</v>
      </c>
      <c r="AQ43" s="6">
        <v>-75</v>
      </c>
      <c r="AR43" s="6">
        <v>-75</v>
      </c>
      <c r="AS43" s="6">
        <v>-75</v>
      </c>
      <c r="AT43" s="6">
        <v>-75</v>
      </c>
      <c r="AU43" s="6">
        <v>-75</v>
      </c>
      <c r="AV43" s="6">
        <v>-75</v>
      </c>
      <c r="AW43" s="6">
        <v>75</v>
      </c>
      <c r="AX43" s="6">
        <v>75</v>
      </c>
      <c r="AY43" s="6">
        <v>80</v>
      </c>
      <c r="AZ43" s="6">
        <v>80</v>
      </c>
      <c r="BA43" s="6">
        <v>85</v>
      </c>
      <c r="BB43" s="6">
        <v>85</v>
      </c>
      <c r="BC43" s="6">
        <v>90</v>
      </c>
      <c r="BD43" s="6">
        <v>90</v>
      </c>
      <c r="BE43" s="6">
        <v>95</v>
      </c>
      <c r="BF43" s="6">
        <v>95</v>
      </c>
      <c r="BG43" s="6">
        <v>100</v>
      </c>
      <c r="BH43" s="6">
        <v>100</v>
      </c>
      <c r="BI43" s="6">
        <v>100</v>
      </c>
      <c r="BJ43" s="6">
        <v>100</v>
      </c>
      <c r="BK43" s="6">
        <v>100</v>
      </c>
      <c r="BL43" s="9">
        <v>100</v>
      </c>
      <c r="BM43" s="9">
        <v>100</v>
      </c>
      <c r="BN43" s="9">
        <v>100</v>
      </c>
      <c r="BO43" s="9">
        <v>100</v>
      </c>
      <c r="BP43" s="9">
        <v>100</v>
      </c>
      <c r="BQ43" s="9">
        <v>100</v>
      </c>
      <c r="BR43" s="9">
        <v>100</v>
      </c>
      <c r="BS43" s="9">
        <v>100</v>
      </c>
      <c r="BT43" s="9">
        <v>100</v>
      </c>
      <c r="BU43" s="9">
        <v>100</v>
      </c>
      <c r="BV43" s="9">
        <v>100</v>
      </c>
      <c r="BW43" s="9">
        <v>100</v>
      </c>
      <c r="BX43" s="9">
        <v>100</v>
      </c>
      <c r="BY43" s="9">
        <v>100</v>
      </c>
      <c r="BZ43" s="9">
        <v>100</v>
      </c>
      <c r="CA43" s="9">
        <v>100</v>
      </c>
      <c r="CB43" s="9">
        <v>100</v>
      </c>
      <c r="CC43" s="9">
        <v>100</v>
      </c>
      <c r="CD43" s="9">
        <v>100</v>
      </c>
      <c r="CE43" s="9">
        <v>100</v>
      </c>
      <c r="CF43" s="9">
        <v>100</v>
      </c>
      <c r="CG43" s="9">
        <v>100</v>
      </c>
      <c r="CH43" s="9">
        <v>100</v>
      </c>
      <c r="CI43" s="9">
        <v>100</v>
      </c>
      <c r="CJ43" s="9">
        <v>100</v>
      </c>
      <c r="CK43" s="9"/>
      <c r="CL43" s="49">
        <v>775</v>
      </c>
    </row>
    <row r="44" spans="28:90" ht="39.950000000000003" customHeight="1" thickBot="1" x14ac:dyDescent="0.3">
      <c r="AB44" s="227"/>
      <c r="AC44" s="242" t="s">
        <v>51</v>
      </c>
      <c r="AD44" s="361" t="e">
        <f>INDEX($AU$56:$AZ$60,AJ42,AJ43)</f>
        <v>#N/A</v>
      </c>
      <c r="AE44" s="362"/>
      <c r="AF44" s="362"/>
      <c r="AG44" s="362"/>
      <c r="AH44" s="362"/>
      <c r="AI44" s="241"/>
      <c r="AJ44" s="7"/>
      <c r="AK44" s="64" t="s">
        <v>34</v>
      </c>
      <c r="AL44" s="42" t="s">
        <v>95</v>
      </c>
      <c r="AM44" s="48">
        <v>775</v>
      </c>
      <c r="AN44" s="20">
        <v>10</v>
      </c>
      <c r="AO44" s="6">
        <v>-75</v>
      </c>
      <c r="AP44" s="6">
        <v>-75</v>
      </c>
      <c r="AQ44" s="6">
        <v>-75</v>
      </c>
      <c r="AR44" s="6">
        <v>-75</v>
      </c>
      <c r="AS44" s="6">
        <v>-75</v>
      </c>
      <c r="AT44" s="6">
        <v>-75</v>
      </c>
      <c r="AU44" s="6">
        <v>75</v>
      </c>
      <c r="AV44" s="6">
        <v>75</v>
      </c>
      <c r="AW44" s="6">
        <v>80</v>
      </c>
      <c r="AX44" s="6">
        <v>80</v>
      </c>
      <c r="AY44" s="6">
        <v>85</v>
      </c>
      <c r="AZ44" s="6">
        <v>85</v>
      </c>
      <c r="BA44" s="6">
        <v>90</v>
      </c>
      <c r="BB44" s="6">
        <v>90</v>
      </c>
      <c r="BC44" s="6">
        <v>95</v>
      </c>
      <c r="BD44" s="6">
        <v>95</v>
      </c>
      <c r="BE44" s="6">
        <v>100</v>
      </c>
      <c r="BF44" s="6">
        <v>100</v>
      </c>
      <c r="BG44" s="6">
        <v>100</v>
      </c>
      <c r="BH44" s="6">
        <v>100</v>
      </c>
      <c r="BI44" s="6">
        <v>100</v>
      </c>
      <c r="BJ44" s="6">
        <v>100</v>
      </c>
      <c r="BK44" s="6">
        <v>100</v>
      </c>
      <c r="BL44" s="9">
        <v>100</v>
      </c>
      <c r="BM44" s="9">
        <v>100</v>
      </c>
      <c r="BN44" s="9">
        <v>100</v>
      </c>
      <c r="BO44" s="9">
        <v>100</v>
      </c>
      <c r="BP44" s="9">
        <v>100</v>
      </c>
      <c r="BQ44" s="9">
        <v>100</v>
      </c>
      <c r="BR44" s="9">
        <v>100</v>
      </c>
      <c r="BS44" s="9">
        <v>100</v>
      </c>
      <c r="BT44" s="9">
        <v>100</v>
      </c>
      <c r="BU44" s="9">
        <v>100</v>
      </c>
      <c r="BV44" s="9">
        <v>100</v>
      </c>
      <c r="BW44" s="9">
        <v>100</v>
      </c>
      <c r="BX44" s="9">
        <v>100</v>
      </c>
      <c r="BY44" s="9">
        <v>100</v>
      </c>
      <c r="BZ44" s="9">
        <v>100</v>
      </c>
      <c r="CA44" s="9">
        <v>100</v>
      </c>
      <c r="CB44" s="9">
        <v>100</v>
      </c>
      <c r="CC44" s="9">
        <v>100</v>
      </c>
      <c r="CD44" s="9">
        <v>100</v>
      </c>
      <c r="CE44" s="9">
        <v>100</v>
      </c>
      <c r="CF44" s="9">
        <v>100</v>
      </c>
      <c r="CG44" s="9">
        <v>100</v>
      </c>
      <c r="CH44" s="9">
        <v>100</v>
      </c>
      <c r="CI44" s="9">
        <v>100</v>
      </c>
      <c r="CJ44" s="9">
        <v>100</v>
      </c>
      <c r="CK44" s="9"/>
      <c r="CL44" s="49">
        <v>785</v>
      </c>
    </row>
    <row r="45" spans="28:90" ht="39.950000000000003" customHeight="1" thickBot="1" x14ac:dyDescent="0.3">
      <c r="AB45" s="207"/>
      <c r="AC45" s="207"/>
      <c r="AD45" s="243" t="s">
        <v>108</v>
      </c>
      <c r="AE45" s="244" t="str">
        <f>IF(AE38=$AZ$55,"DA",IF(AE38=$AY$55,1,IF(AE38=$AX$55,2,IF(AE38=$AW$55,3,IF(AE38=$AV$55,4,"Erreur")))))</f>
        <v>Erreur</v>
      </c>
      <c r="AF45" s="244" t="e">
        <f>IF(AD46=$AL$67,0,IF(AD46=$AL$68,1,IF(AD46=$AL$69,2,IF(AD46=$AL$70,3,IF(AD46=$AL$71,4,"")))))</f>
        <v>#N/A</v>
      </c>
      <c r="AG45" s="245">
        <v>0</v>
      </c>
      <c r="AH45" s="246" t="str">
        <f>IF(AE40=$AL$55,0,IF(AE40=$AL$56,1,IF(AE40=$AL$57,2,IF(AE40=$AL$58,3,IF(AE40=$AL$59,4,"Erreur")))))</f>
        <v>Erreur</v>
      </c>
      <c r="AI45" s="247"/>
      <c r="AJ45" s="7">
        <f>ROUNDDOWN(AJ41,0)</f>
        <v>0</v>
      </c>
      <c r="AK45" s="53"/>
      <c r="AL45" s="41"/>
      <c r="AM45" s="48">
        <v>785</v>
      </c>
      <c r="AN45" s="20">
        <v>9.5</v>
      </c>
      <c r="AO45" s="6">
        <v>-75</v>
      </c>
      <c r="AP45" s="6">
        <v>-75</v>
      </c>
      <c r="AQ45" s="6">
        <v>-75</v>
      </c>
      <c r="AR45" s="6">
        <v>-75</v>
      </c>
      <c r="AS45" s="6">
        <v>-75</v>
      </c>
      <c r="AT45" s="6">
        <v>75</v>
      </c>
      <c r="AU45" s="6">
        <v>75</v>
      </c>
      <c r="AV45" s="6">
        <v>80</v>
      </c>
      <c r="AW45" s="6">
        <v>85</v>
      </c>
      <c r="AX45" s="6">
        <v>85</v>
      </c>
      <c r="AY45" s="6">
        <v>90</v>
      </c>
      <c r="AZ45" s="6">
        <v>90</v>
      </c>
      <c r="BA45" s="6">
        <v>95</v>
      </c>
      <c r="BB45" s="6">
        <v>95</v>
      </c>
      <c r="BC45" s="6">
        <v>100</v>
      </c>
      <c r="BD45" s="6">
        <v>100</v>
      </c>
      <c r="BE45" s="6">
        <v>100</v>
      </c>
      <c r="BF45" s="6">
        <v>100</v>
      </c>
      <c r="BG45" s="6">
        <v>100</v>
      </c>
      <c r="BH45" s="6">
        <v>100</v>
      </c>
      <c r="BI45" s="6">
        <v>100</v>
      </c>
      <c r="BJ45" s="6">
        <v>100</v>
      </c>
      <c r="BK45" s="6">
        <v>100</v>
      </c>
      <c r="BL45" s="9">
        <v>100</v>
      </c>
      <c r="BM45" s="9">
        <v>100</v>
      </c>
      <c r="BN45" s="9">
        <v>100</v>
      </c>
      <c r="BO45" s="9">
        <v>100</v>
      </c>
      <c r="BP45" s="9">
        <v>100</v>
      </c>
      <c r="BQ45" s="9">
        <v>100</v>
      </c>
      <c r="BR45" s="9">
        <v>100</v>
      </c>
      <c r="BS45" s="9">
        <v>100</v>
      </c>
      <c r="BT45" s="9">
        <v>100</v>
      </c>
      <c r="BU45" s="9">
        <v>100</v>
      </c>
      <c r="BV45" s="9">
        <v>100</v>
      </c>
      <c r="BW45" s="9">
        <v>100</v>
      </c>
      <c r="BX45" s="9">
        <v>100</v>
      </c>
      <c r="BY45" s="9">
        <v>100</v>
      </c>
      <c r="BZ45" s="9">
        <v>100</v>
      </c>
      <c r="CA45" s="9">
        <v>100</v>
      </c>
      <c r="CB45" s="9">
        <v>100</v>
      </c>
      <c r="CC45" s="9">
        <v>100</v>
      </c>
      <c r="CD45" s="9">
        <v>100</v>
      </c>
      <c r="CE45" s="9">
        <v>100</v>
      </c>
      <c r="CF45" s="9">
        <v>100</v>
      </c>
      <c r="CG45" s="9">
        <v>100</v>
      </c>
      <c r="CH45" s="9">
        <v>100</v>
      </c>
      <c r="CI45" s="9">
        <v>100</v>
      </c>
      <c r="CJ45" s="9">
        <v>100</v>
      </c>
      <c r="CK45" s="9"/>
      <c r="CL45" s="49">
        <v>800</v>
      </c>
    </row>
    <row r="46" spans="28:90" ht="19.5" customHeight="1" thickBot="1" x14ac:dyDescent="0.3">
      <c r="AB46" s="247"/>
      <c r="AC46" s="248" t="s">
        <v>77</v>
      </c>
      <c r="AD46" s="247" t="e">
        <f>HLOOKUP($AC$46,AE46:AH47,2,FALSE)</f>
        <v>#N/A</v>
      </c>
      <c r="AE46" s="247" t="str">
        <f>AG36</f>
        <v>Autre</v>
      </c>
      <c r="AF46" s="247" t="str">
        <f>'Coureur 2'!AG36</f>
        <v>Autre</v>
      </c>
      <c r="AG46" s="247" t="str">
        <f>'Coureur 3'!AG36</f>
        <v>Autre</v>
      </c>
      <c r="AH46" s="247" t="str">
        <f>'Coureur 4'!AG36</f>
        <v>Autre</v>
      </c>
      <c r="AI46" s="247"/>
      <c r="AJ46" s="6"/>
      <c r="AK46" s="6"/>
      <c r="AL46" s="9"/>
      <c r="AM46" s="48">
        <v>800</v>
      </c>
      <c r="AN46" s="20">
        <v>9</v>
      </c>
      <c r="AO46" s="6">
        <v>-75</v>
      </c>
      <c r="AP46" s="6">
        <v>-75</v>
      </c>
      <c r="AQ46" s="6">
        <v>-75</v>
      </c>
      <c r="AR46" s="6">
        <v>75</v>
      </c>
      <c r="AS46" s="6">
        <v>75</v>
      </c>
      <c r="AT46" s="6">
        <v>80</v>
      </c>
      <c r="AU46" s="6">
        <v>80</v>
      </c>
      <c r="AV46" s="6">
        <v>85</v>
      </c>
      <c r="AW46" s="6">
        <v>90</v>
      </c>
      <c r="AX46" s="6">
        <v>90</v>
      </c>
      <c r="AY46" s="6">
        <v>95</v>
      </c>
      <c r="AZ46" s="6">
        <v>95</v>
      </c>
      <c r="BA46" s="6">
        <v>100</v>
      </c>
      <c r="BB46" s="6">
        <v>100</v>
      </c>
      <c r="BC46" s="6">
        <v>100</v>
      </c>
      <c r="BD46" s="6">
        <v>100</v>
      </c>
      <c r="BE46" s="6">
        <v>100</v>
      </c>
      <c r="BF46" s="6">
        <v>100</v>
      </c>
      <c r="BG46" s="6">
        <v>100</v>
      </c>
      <c r="BH46" s="6">
        <v>100</v>
      </c>
      <c r="BI46" s="6">
        <v>100</v>
      </c>
      <c r="BJ46" s="6">
        <v>100</v>
      </c>
      <c r="BK46" s="6">
        <v>100</v>
      </c>
      <c r="BL46" s="9">
        <v>100</v>
      </c>
      <c r="BM46" s="9">
        <v>100</v>
      </c>
      <c r="BN46" s="9">
        <v>100</v>
      </c>
      <c r="BO46" s="9">
        <v>100</v>
      </c>
      <c r="BP46" s="9">
        <v>100</v>
      </c>
      <c r="BQ46" s="9">
        <v>100</v>
      </c>
      <c r="BR46" s="9">
        <v>100</v>
      </c>
      <c r="BS46" s="9">
        <v>100</v>
      </c>
      <c r="BT46" s="9">
        <v>100</v>
      </c>
      <c r="BU46" s="9">
        <v>100</v>
      </c>
      <c r="BV46" s="9">
        <v>100</v>
      </c>
      <c r="BW46" s="9">
        <v>100</v>
      </c>
      <c r="BX46" s="9">
        <v>100</v>
      </c>
      <c r="BY46" s="9">
        <v>100</v>
      </c>
      <c r="BZ46" s="9">
        <v>100</v>
      </c>
      <c r="CA46" s="9">
        <v>100</v>
      </c>
      <c r="CB46" s="9">
        <v>100</v>
      </c>
      <c r="CC46" s="9">
        <v>100</v>
      </c>
      <c r="CD46" s="9">
        <v>100</v>
      </c>
      <c r="CE46" s="9">
        <v>100</v>
      </c>
      <c r="CF46" s="9">
        <v>100</v>
      </c>
      <c r="CG46" s="9">
        <v>100</v>
      </c>
      <c r="CH46" s="9">
        <v>100</v>
      </c>
      <c r="CI46" s="9">
        <v>100</v>
      </c>
      <c r="CJ46" s="9">
        <v>100</v>
      </c>
      <c r="CK46" s="9"/>
      <c r="CL46" s="49">
        <v>810</v>
      </c>
    </row>
    <row r="47" spans="28:90" ht="9.75" customHeight="1" x14ac:dyDescent="0.25">
      <c r="AB47" s="247"/>
      <c r="AC47" s="249"/>
      <c r="AD47" s="250"/>
      <c r="AE47" s="250">
        <f>AE42</f>
        <v>0</v>
      </c>
      <c r="AF47" s="235">
        <f>'Coureur 2'!AE42</f>
        <v>0</v>
      </c>
      <c r="AG47" s="235">
        <f>'Coureur 3'!AE42</f>
        <v>0</v>
      </c>
      <c r="AH47" s="235">
        <f>'Coureur 4'!AE42</f>
        <v>0</v>
      </c>
      <c r="AI47" s="247"/>
      <c r="AJ47" s="6"/>
      <c r="AK47" s="63" t="s">
        <v>45</v>
      </c>
      <c r="AL47" s="9"/>
      <c r="AM47" s="48"/>
      <c r="AN47" s="20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49"/>
    </row>
    <row r="48" spans="28:90" ht="14.25" hidden="1" customHeight="1" x14ac:dyDescent="0.25">
      <c r="AB48" s="247"/>
      <c r="AC48" s="249"/>
      <c r="AD48" s="251"/>
      <c r="AE48" s="235"/>
      <c r="AF48" s="251"/>
      <c r="AG48" s="235"/>
      <c r="AH48" s="235"/>
      <c r="AI48" s="247"/>
      <c r="AJ48" s="6"/>
      <c r="AK48" s="64" t="s">
        <v>41</v>
      </c>
      <c r="AL48" s="9"/>
      <c r="AM48" s="48"/>
      <c r="AN48" s="20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49"/>
    </row>
    <row r="49" spans="28:90" ht="30.75" customHeight="1" x14ac:dyDescent="0.25">
      <c r="AB49" s="207"/>
      <c r="AC49" s="358" t="s">
        <v>96</v>
      </c>
      <c r="AD49" s="252" t="s">
        <v>119</v>
      </c>
      <c r="AE49" s="314" t="s">
        <v>106</v>
      </c>
      <c r="AF49" s="314"/>
      <c r="AG49" s="316" t="s">
        <v>81</v>
      </c>
      <c r="AH49" s="316"/>
      <c r="AI49" s="247"/>
      <c r="AJ49" s="7">
        <f>IF(AD52=$AL$34,("1"),IF(AD52=$AL$35,("2"),IF(AD52=$AL$36,("3"),IF(AD52=$AL$37,("4"),(0.9)))))</f>
        <v>0.9</v>
      </c>
      <c r="AK49" s="64" t="s">
        <v>42</v>
      </c>
      <c r="AL49" s="9"/>
      <c r="AM49" s="48">
        <v>810</v>
      </c>
      <c r="AN49" s="20">
        <v>8.5</v>
      </c>
      <c r="AO49" s="6">
        <v>-75</v>
      </c>
      <c r="AP49" s="6">
        <v>-75</v>
      </c>
      <c r="AQ49" s="6">
        <v>75</v>
      </c>
      <c r="AR49" s="6">
        <v>80</v>
      </c>
      <c r="AS49" s="6">
        <v>80</v>
      </c>
      <c r="AT49" s="6">
        <v>85</v>
      </c>
      <c r="AU49" s="6">
        <v>85</v>
      </c>
      <c r="AV49" s="6">
        <v>90</v>
      </c>
      <c r="AW49" s="6">
        <v>95</v>
      </c>
      <c r="AX49" s="6">
        <v>95</v>
      </c>
      <c r="AY49" s="6">
        <v>100</v>
      </c>
      <c r="AZ49" s="6">
        <v>100</v>
      </c>
      <c r="BA49" s="6">
        <v>100</v>
      </c>
      <c r="BB49" s="6">
        <v>100</v>
      </c>
      <c r="BC49" s="6">
        <v>100</v>
      </c>
      <c r="BD49" s="6">
        <v>100</v>
      </c>
      <c r="BE49" s="6">
        <v>100</v>
      </c>
      <c r="BF49" s="6">
        <v>100</v>
      </c>
      <c r="BG49" s="6">
        <v>100</v>
      </c>
      <c r="BH49" s="6">
        <v>100</v>
      </c>
      <c r="BI49" s="6">
        <v>100</v>
      </c>
      <c r="BJ49" s="6">
        <v>100</v>
      </c>
      <c r="BK49" s="6">
        <v>100</v>
      </c>
      <c r="BL49" s="9">
        <v>100</v>
      </c>
      <c r="BM49" s="9">
        <v>100</v>
      </c>
      <c r="BN49" s="9">
        <v>100</v>
      </c>
      <c r="BO49" s="9">
        <v>100</v>
      </c>
      <c r="BP49" s="9">
        <v>100</v>
      </c>
      <c r="BQ49" s="9">
        <v>100</v>
      </c>
      <c r="BR49" s="9">
        <v>100</v>
      </c>
      <c r="BS49" s="9">
        <v>100</v>
      </c>
      <c r="BT49" s="9">
        <v>100</v>
      </c>
      <c r="BU49" s="9">
        <v>100</v>
      </c>
      <c r="BV49" s="9">
        <v>100</v>
      </c>
      <c r="BW49" s="9">
        <v>100</v>
      </c>
      <c r="BX49" s="9">
        <v>100</v>
      </c>
      <c r="BY49" s="9">
        <v>100</v>
      </c>
      <c r="BZ49" s="9">
        <v>100</v>
      </c>
      <c r="CA49" s="9">
        <v>100</v>
      </c>
      <c r="CB49" s="9">
        <v>100</v>
      </c>
      <c r="CC49" s="9">
        <v>100</v>
      </c>
      <c r="CD49" s="9">
        <v>100</v>
      </c>
      <c r="CE49" s="9">
        <v>100</v>
      </c>
      <c r="CF49" s="9">
        <v>100</v>
      </c>
      <c r="CG49" s="9">
        <v>100</v>
      </c>
      <c r="CH49" s="9">
        <v>100</v>
      </c>
      <c r="CI49" s="9">
        <v>100</v>
      </c>
      <c r="CJ49" s="9">
        <v>100</v>
      </c>
      <c r="CK49" s="9"/>
      <c r="CL49" s="49">
        <v>825</v>
      </c>
    </row>
    <row r="50" spans="28:90" ht="39.950000000000003" customHeight="1" thickBot="1" x14ac:dyDescent="0.3">
      <c r="AB50" s="207"/>
      <c r="AC50" s="359"/>
      <c r="AD50" s="232"/>
      <c r="AE50" s="315"/>
      <c r="AF50" s="315"/>
      <c r="AG50" s="317"/>
      <c r="AH50" s="317"/>
      <c r="AI50" s="247"/>
      <c r="AJ50" s="7">
        <f>IF(AD53=$AK$47,("1"),IF(AD53=$AK$48,("2"),IF(AD53=$AK$49,("3"),IF(AD53=$AK$50,("4"),IF(AD53=$AK$51,("5"),(0.9))))))</f>
        <v>0.9</v>
      </c>
      <c r="AK50" s="64" t="s">
        <v>43</v>
      </c>
      <c r="AL50" s="9"/>
      <c r="AM50" s="54">
        <v>825</v>
      </c>
      <c r="AN50" s="51">
        <v>8</v>
      </c>
      <c r="AO50" s="50">
        <v>-75</v>
      </c>
      <c r="AP50" s="50">
        <v>75</v>
      </c>
      <c r="AQ50" s="50">
        <v>80</v>
      </c>
      <c r="AR50" s="50">
        <v>80</v>
      </c>
      <c r="AS50" s="50">
        <v>85</v>
      </c>
      <c r="AT50" s="50">
        <v>85</v>
      </c>
      <c r="AU50" s="50">
        <v>90</v>
      </c>
      <c r="AV50" s="50">
        <v>95</v>
      </c>
      <c r="AW50" s="50">
        <v>95</v>
      </c>
      <c r="AX50" s="50">
        <v>100</v>
      </c>
      <c r="AY50" s="50">
        <v>100</v>
      </c>
      <c r="AZ50" s="50">
        <v>100</v>
      </c>
      <c r="BA50" s="50">
        <v>100</v>
      </c>
      <c r="BB50" s="50">
        <v>100</v>
      </c>
      <c r="BC50" s="6">
        <v>100</v>
      </c>
      <c r="BD50" s="6">
        <v>100</v>
      </c>
      <c r="BE50" s="6">
        <v>100</v>
      </c>
      <c r="BF50" s="6">
        <v>100</v>
      </c>
      <c r="BG50" s="6">
        <v>100</v>
      </c>
      <c r="BH50" s="6">
        <v>100</v>
      </c>
      <c r="BI50" s="6">
        <v>100</v>
      </c>
      <c r="BJ50" s="6">
        <v>100</v>
      </c>
      <c r="BK50" s="6">
        <v>100</v>
      </c>
      <c r="BL50" s="9">
        <v>100</v>
      </c>
      <c r="BM50" s="9">
        <v>100</v>
      </c>
      <c r="BN50" s="52">
        <v>100</v>
      </c>
      <c r="BO50" s="52">
        <v>100</v>
      </c>
      <c r="BP50" s="52">
        <v>100</v>
      </c>
      <c r="BQ50" s="52">
        <v>100</v>
      </c>
      <c r="BR50" s="52">
        <v>100</v>
      </c>
      <c r="BS50" s="52">
        <v>100</v>
      </c>
      <c r="BT50" s="52">
        <v>100</v>
      </c>
      <c r="BU50" s="52">
        <v>100</v>
      </c>
      <c r="BV50" s="52">
        <v>100</v>
      </c>
      <c r="BW50" s="52">
        <v>100</v>
      </c>
      <c r="BX50" s="52">
        <v>100</v>
      </c>
      <c r="BY50" s="52">
        <v>100</v>
      </c>
      <c r="BZ50" s="52">
        <v>100</v>
      </c>
      <c r="CA50" s="52">
        <v>100</v>
      </c>
      <c r="CB50" s="52">
        <v>100</v>
      </c>
      <c r="CC50" s="52">
        <v>100</v>
      </c>
      <c r="CD50" s="52">
        <v>100</v>
      </c>
      <c r="CE50" s="52">
        <v>100</v>
      </c>
      <c r="CF50" s="52">
        <v>100</v>
      </c>
      <c r="CG50" s="52">
        <v>100</v>
      </c>
      <c r="CH50" s="52">
        <v>100</v>
      </c>
      <c r="CI50" s="52">
        <v>100</v>
      </c>
      <c r="CJ50" s="52">
        <v>100</v>
      </c>
      <c r="CK50" s="52"/>
      <c r="CL50" s="49">
        <v>835</v>
      </c>
    </row>
    <row r="51" spans="28:90" ht="39.950000000000003" customHeight="1" thickTop="1" thickBot="1" x14ac:dyDescent="0.3">
      <c r="AB51" s="207"/>
      <c r="AC51" s="360"/>
      <c r="AD51" s="253" t="s">
        <v>107</v>
      </c>
      <c r="AE51" s="326"/>
      <c r="AF51" s="326"/>
      <c r="AG51" s="326"/>
      <c r="AH51" s="327"/>
      <c r="AI51" s="235" t="str">
        <f>IF(AE51=$AU$55,4,IF(AE51=$AV$55,3,IF(AE51=$AW$55,2,IF(AE51=$AX$55,1,IF(AE51=$AY$55,0,"xxx")))))</f>
        <v>xxx</v>
      </c>
      <c r="AJ51" s="7">
        <f>IF(AD54=$AL$40,("1"),IF(AD54=$AL$41,("2"),IF(AD54=$AL$42,("3"),IF(AD54=$AL$43,("4"),IF(AD54=$AL$44,("5"),(0.9))))))</f>
        <v>0.9</v>
      </c>
      <c r="AK51" s="64" t="s">
        <v>44</v>
      </c>
      <c r="AL51" s="9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35"/>
      <c r="BD51" s="35"/>
      <c r="BE51" s="35"/>
      <c r="BF51" s="35"/>
      <c r="BG51" s="35"/>
      <c r="BH51" s="35"/>
      <c r="BI51" s="35"/>
      <c r="BJ51" s="35"/>
      <c r="BK51" s="35"/>
      <c r="BL51" s="34"/>
      <c r="BM51" s="34"/>
      <c r="CL51" s="34"/>
    </row>
    <row r="52" spans="28:90" ht="39.950000000000003" customHeight="1" thickBot="1" x14ac:dyDescent="0.3">
      <c r="AB52" s="207"/>
      <c r="AC52" s="254" t="s">
        <v>36</v>
      </c>
      <c r="AD52" s="237"/>
      <c r="AE52" s="334" t="s">
        <v>87</v>
      </c>
      <c r="AF52" s="334"/>
      <c r="AG52" s="334"/>
      <c r="AH52" s="335"/>
      <c r="AI52" s="235" t="str">
        <f>IF(ISNUMBER(VALUE(AE58)),VALUE(AE58),"xxx")</f>
        <v>xxx</v>
      </c>
      <c r="AJ52" s="7">
        <f>IF(AD55=$AK$40,("1"),IF(AD55=$AK$41,("2"),IF(AD55=$AK$42,("3"),IF(AD55=$AK$43,("4"),IF(AD55=$AK$44,("5"),(0.9))))))</f>
        <v>0.9</v>
      </c>
      <c r="AK52" s="53"/>
      <c r="AL52" s="9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9"/>
      <c r="BM52" s="9"/>
    </row>
    <row r="53" spans="28:90" ht="39.950000000000003" customHeight="1" thickBot="1" x14ac:dyDescent="0.3">
      <c r="AB53" s="207"/>
      <c r="AC53" s="254" t="s">
        <v>35</v>
      </c>
      <c r="AD53" s="238"/>
      <c r="AE53" s="331"/>
      <c r="AF53" s="332"/>
      <c r="AG53" s="332"/>
      <c r="AH53" s="333"/>
      <c r="AI53" s="235" t="str">
        <f>IF(ISNUMBER(VALUE(AF58)),VALUE(AF58),"xxx")</f>
        <v>xxx</v>
      </c>
      <c r="AJ53" s="20" t="str">
        <f>IF(AE55=$AK$33,(""),IF(AE55=$AL$54,("0"),IF(AE55=$AL$55,("0"),IF(AE55=$AL$56,("1"),IF(AE55=$AL$57,("2"),IF(AE55=$AL$58,("3"),IF(AE55=$AL$59,("4"),(""))))))))</f>
        <v/>
      </c>
      <c r="AK53" s="9"/>
      <c r="AL53" s="9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9"/>
      <c r="BM53" s="9"/>
    </row>
    <row r="54" spans="28:90" ht="39.950000000000003" customHeight="1" x14ac:dyDescent="0.25">
      <c r="AB54" s="207"/>
      <c r="AC54" s="254" t="s">
        <v>26</v>
      </c>
      <c r="AD54" s="238"/>
      <c r="AE54" s="334" t="s">
        <v>88</v>
      </c>
      <c r="AF54" s="334"/>
      <c r="AG54" s="334"/>
      <c r="AH54" s="335"/>
      <c r="AI54" s="247"/>
      <c r="AJ54" s="7">
        <f>(AJ49+AJ50+AJ51+AJ52)/4</f>
        <v>0.9</v>
      </c>
      <c r="AK54" s="9"/>
      <c r="AL54" s="40" t="s">
        <v>83</v>
      </c>
      <c r="AM54" s="6"/>
      <c r="AN54" s="6"/>
      <c r="AO54" s="6"/>
      <c r="AP54" s="6"/>
      <c r="AQ54" s="6"/>
      <c r="AR54" s="6"/>
      <c r="AS54" s="6"/>
      <c r="AT54" s="6"/>
      <c r="AU54" s="6">
        <v>1</v>
      </c>
      <c r="AV54" s="6">
        <v>2</v>
      </c>
      <c r="AW54" s="6">
        <v>3</v>
      </c>
      <c r="AX54" s="6">
        <v>4</v>
      </c>
      <c r="AY54" s="6">
        <v>5</v>
      </c>
      <c r="AZ54" s="6">
        <v>6</v>
      </c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9"/>
      <c r="BM54" s="9"/>
    </row>
    <row r="55" spans="28:90" ht="39.950000000000003" customHeight="1" thickBot="1" x14ac:dyDescent="0.3">
      <c r="AB55" s="207"/>
      <c r="AC55" s="254" t="s">
        <v>62</v>
      </c>
      <c r="AD55" s="239"/>
      <c r="AE55" s="338"/>
      <c r="AF55" s="339"/>
      <c r="AG55" s="339"/>
      <c r="AH55" s="340"/>
      <c r="AI55" s="247"/>
      <c r="AJ55" s="68" t="e">
        <f>MATCH(AJ58,$AT$56:$AT$60,0)</f>
        <v>#N/A</v>
      </c>
      <c r="AK55" s="9"/>
      <c r="AL55" s="56" t="s">
        <v>234</v>
      </c>
      <c r="AM55" s="6"/>
      <c r="AN55" s="6"/>
      <c r="AO55" s="6"/>
      <c r="AP55" s="6"/>
      <c r="AQ55" s="6"/>
      <c r="AR55" s="6"/>
      <c r="AS55" s="6"/>
      <c r="AT55" s="32"/>
      <c r="AU55" s="32" t="s">
        <v>48</v>
      </c>
      <c r="AV55" s="32" t="s">
        <v>49</v>
      </c>
      <c r="AW55" s="32" t="s">
        <v>50</v>
      </c>
      <c r="AX55" s="32" t="s">
        <v>47</v>
      </c>
      <c r="AY55" s="32" t="s">
        <v>46</v>
      </c>
      <c r="AZ55" s="32" t="s">
        <v>65</v>
      </c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60"/>
      <c r="BM55" s="9"/>
    </row>
    <row r="56" spans="28:90" ht="39.950000000000003" customHeight="1" thickTop="1" x14ac:dyDescent="0.25">
      <c r="AB56" s="207"/>
      <c r="AC56" s="255" t="s">
        <v>84</v>
      </c>
      <c r="AD56" s="374"/>
      <c r="AE56" s="374"/>
      <c r="AF56" s="374"/>
      <c r="AG56" s="374"/>
      <c r="AH56" s="374"/>
      <c r="AI56" s="247"/>
      <c r="AJ56" s="7" t="e">
        <f>MATCH(AE51,$AU$55:$AZ$55,0)</f>
        <v>#N/A</v>
      </c>
      <c r="AK56" s="9"/>
      <c r="AL56" s="56" t="s">
        <v>235</v>
      </c>
      <c r="AM56" s="6"/>
      <c r="AN56" s="6"/>
      <c r="AO56" s="6"/>
      <c r="AP56" s="6"/>
      <c r="AQ56" s="6"/>
      <c r="AR56" s="6"/>
      <c r="AS56" s="6"/>
      <c r="AT56" s="32">
        <v>1</v>
      </c>
      <c r="AU56" s="32" t="s">
        <v>93</v>
      </c>
      <c r="AV56" s="32" t="s">
        <v>91</v>
      </c>
      <c r="AW56" s="32" t="s">
        <v>55</v>
      </c>
      <c r="AX56" s="32" t="s">
        <v>56</v>
      </c>
      <c r="AY56" s="32" t="s">
        <v>58</v>
      </c>
      <c r="AZ56" s="32" t="s">
        <v>65</v>
      </c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60"/>
      <c r="BM56" s="9"/>
    </row>
    <row r="57" spans="28:90" ht="39.950000000000003" customHeight="1" thickBot="1" x14ac:dyDescent="0.3">
      <c r="AB57" s="207"/>
      <c r="AC57" s="256" t="s">
        <v>51</v>
      </c>
      <c r="AD57" s="375" t="e">
        <f>INDEX($AU$56:$AZ$60,AJ55,AJ56)</f>
        <v>#N/A</v>
      </c>
      <c r="AE57" s="375"/>
      <c r="AF57" s="375"/>
      <c r="AG57" s="375"/>
      <c r="AH57" s="375"/>
      <c r="AI57" s="247"/>
      <c r="AJ57" s="7"/>
      <c r="AK57" s="9"/>
      <c r="AL57" s="56" t="s">
        <v>229</v>
      </c>
      <c r="AM57" s="6"/>
      <c r="AN57" s="6"/>
      <c r="AO57" s="6"/>
      <c r="AP57" s="6"/>
      <c r="AQ57" s="6"/>
      <c r="AR57" s="6"/>
      <c r="AS57" s="6"/>
      <c r="AT57" s="32">
        <v>2</v>
      </c>
      <c r="AU57" s="32" t="s">
        <v>93</v>
      </c>
      <c r="AV57" s="32" t="s">
        <v>92</v>
      </c>
      <c r="AW57" s="32" t="s">
        <v>55</v>
      </c>
      <c r="AX57" s="32" t="s">
        <v>66</v>
      </c>
      <c r="AY57" s="32" t="s">
        <v>59</v>
      </c>
      <c r="AZ57" s="32" t="s">
        <v>65</v>
      </c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60"/>
      <c r="BM57" s="9"/>
    </row>
    <row r="58" spans="28:90" ht="39.950000000000003" customHeight="1" thickBot="1" x14ac:dyDescent="0.3">
      <c r="AB58" s="207"/>
      <c r="AC58" s="207"/>
      <c r="AD58" s="257" t="s">
        <v>108</v>
      </c>
      <c r="AE58" s="244" t="str">
        <f>IF(AE51=$AZ$55,"DA",IF(AE51=$AY$55,1,IF(AE51=$AX$55,2,IF(AE51=$AW$55,3,IF(AE51=$AV$55,4,"Erreur")))))</f>
        <v>Erreur</v>
      </c>
      <c r="AF58" s="244" t="e">
        <f>IF(AD59=$AL$67,0,IF(AD59=$AL$68,1,IF(AD59=$AL$69,2,IF(AD59=$AL$70,3,IF(AD59=$AL$71,4,"")))))</f>
        <v>#N/A</v>
      </c>
      <c r="AG58" s="245">
        <v>0</v>
      </c>
      <c r="AH58" s="246" t="str">
        <f>IF(AE53=$AL$55,0,IF(AE53=$AL$56,1,IF(AE53=$AL$57,2,IF(AE53=$AL$58,3,IF(AE53=$AL$59,4,"Erreur")))))</f>
        <v>Erreur</v>
      </c>
      <c r="AI58" s="247"/>
      <c r="AJ58" s="7">
        <f>ROUNDDOWN(AJ54,0)</f>
        <v>0</v>
      </c>
      <c r="AK58" s="9"/>
      <c r="AL58" s="56" t="s">
        <v>236</v>
      </c>
      <c r="AM58" s="6"/>
      <c r="AN58" s="6"/>
      <c r="AO58" s="6"/>
      <c r="AP58" s="6"/>
      <c r="AQ58" s="6"/>
      <c r="AR58" s="6"/>
      <c r="AS58" s="6"/>
      <c r="AT58" s="32">
        <v>3</v>
      </c>
      <c r="AU58" s="32" t="s">
        <v>93</v>
      </c>
      <c r="AV58" s="32" t="s">
        <v>52</v>
      </c>
      <c r="AW58" s="32" t="s">
        <v>61</v>
      </c>
      <c r="AX58" s="32" t="s">
        <v>57</v>
      </c>
      <c r="AY58" s="32" t="s">
        <v>60</v>
      </c>
      <c r="AZ58" s="32" t="s">
        <v>65</v>
      </c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60"/>
      <c r="BM58" s="9"/>
    </row>
    <row r="59" spans="28:90" ht="21.75" customHeight="1" thickBot="1" x14ac:dyDescent="0.3">
      <c r="AB59" s="247"/>
      <c r="AC59" s="248" t="s">
        <v>77</v>
      </c>
      <c r="AD59" s="247" t="e">
        <f>HLOOKUP($AC$46,AE59:AH60,2,FALSE)</f>
        <v>#N/A</v>
      </c>
      <c r="AE59" s="247" t="str">
        <f>AG49</f>
        <v>Autre</v>
      </c>
      <c r="AF59" s="247" t="str">
        <f>'Coureur 2'!AG49</f>
        <v>Autre</v>
      </c>
      <c r="AG59" s="247" t="str">
        <f>'Coureur 3'!AG49</f>
        <v>Autre</v>
      </c>
      <c r="AH59" s="247" t="str">
        <f>'Coureur 4'!AG49</f>
        <v>Autre</v>
      </c>
      <c r="AI59" s="247"/>
      <c r="AJ59" s="6"/>
      <c r="AK59" s="9"/>
      <c r="AL59" s="62" t="s">
        <v>82</v>
      </c>
      <c r="AM59" s="6"/>
      <c r="AN59" s="6"/>
      <c r="AO59" s="6"/>
      <c r="AP59" s="6"/>
      <c r="AQ59" s="6"/>
      <c r="AR59" s="6"/>
      <c r="AS59" s="6"/>
      <c r="AT59" s="32">
        <v>4</v>
      </c>
      <c r="AU59" s="32" t="s">
        <v>93</v>
      </c>
      <c r="AV59" s="32" t="s">
        <v>53</v>
      </c>
      <c r="AW59" s="32" t="s">
        <v>54</v>
      </c>
      <c r="AX59" s="32" t="s">
        <v>93</v>
      </c>
      <c r="AY59" s="32" t="s">
        <v>93</v>
      </c>
      <c r="AZ59" s="32" t="s">
        <v>65</v>
      </c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60"/>
      <c r="BM59" s="9"/>
    </row>
    <row r="60" spans="28:90" ht="3" customHeight="1" x14ac:dyDescent="0.25">
      <c r="AB60" s="247"/>
      <c r="AC60" s="249"/>
      <c r="AD60" s="250"/>
      <c r="AE60" s="250">
        <f>AE55</f>
        <v>0</v>
      </c>
      <c r="AF60" s="235">
        <f>'Coureur 2'!AE55</f>
        <v>0</v>
      </c>
      <c r="AG60" s="235">
        <f>'Coureur 3'!AE55</f>
        <v>0</v>
      </c>
      <c r="AH60" s="235">
        <f>'Coureur 4'!AE55</f>
        <v>0</v>
      </c>
      <c r="AI60" s="247"/>
      <c r="AJ60" s="6"/>
      <c r="AK60" s="9"/>
      <c r="AL60" s="9"/>
      <c r="AM60" s="6"/>
      <c r="AN60" s="6"/>
      <c r="AO60" s="6"/>
      <c r="AP60" s="6"/>
      <c r="AQ60" s="6"/>
      <c r="AR60" s="6"/>
      <c r="AS60" s="6"/>
      <c r="AT60" s="32">
        <v>5</v>
      </c>
      <c r="AU60" s="32" t="s">
        <v>93</v>
      </c>
      <c r="AV60" s="32" t="s">
        <v>93</v>
      </c>
      <c r="AW60" s="32" t="s">
        <v>93</v>
      </c>
      <c r="AX60" s="32" t="s">
        <v>93</v>
      </c>
      <c r="AY60" s="32" t="s">
        <v>93</v>
      </c>
      <c r="AZ60" s="32" t="s">
        <v>65</v>
      </c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60"/>
      <c r="BM60" s="9"/>
    </row>
    <row r="61" spans="28:90" ht="48" hidden="1" customHeight="1" x14ac:dyDescent="0.25">
      <c r="AB61" s="247"/>
      <c r="AC61" s="258"/>
      <c r="AD61" s="259"/>
      <c r="AE61" s="260"/>
      <c r="AF61" s="259"/>
      <c r="AG61" s="235"/>
      <c r="AH61" s="261"/>
      <c r="AI61" s="247"/>
      <c r="AJ61" s="7" t="e">
        <f>MATCH(AE60,$AU$55:$AZ$55,0)</f>
        <v>#N/A</v>
      </c>
      <c r="AK61" s="9"/>
      <c r="AL61" s="9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9"/>
      <c r="BM61" s="9"/>
    </row>
    <row r="62" spans="28:90" ht="39.950000000000003" customHeight="1" x14ac:dyDescent="0.25">
      <c r="AB62" s="227"/>
      <c r="AC62" s="228" t="s">
        <v>97</v>
      </c>
      <c r="AD62" s="229" t="s">
        <v>94</v>
      </c>
      <c r="AE62" s="318" t="s">
        <v>106</v>
      </c>
      <c r="AF62" s="319"/>
      <c r="AG62" s="322" t="s">
        <v>81</v>
      </c>
      <c r="AH62" s="323"/>
      <c r="AI62" s="241"/>
      <c r="AJ62" s="7">
        <f>IF(AD65=$AL$34,("1"),IF(AD65=$AL$35,("2"),IF(AD65=$AL$36,("3"),IF(AD65=$AL$37,("4"),(0.9)))))</f>
        <v>0.9</v>
      </c>
      <c r="AK62" s="9"/>
      <c r="AL62" s="9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9"/>
      <c r="BM62" s="9"/>
    </row>
    <row r="63" spans="28:90" ht="39.950000000000003" customHeight="1" thickBot="1" x14ac:dyDescent="0.3">
      <c r="AB63" s="227"/>
      <c r="AC63" s="231"/>
      <c r="AD63" s="232"/>
      <c r="AE63" s="320"/>
      <c r="AF63" s="321"/>
      <c r="AG63" s="324"/>
      <c r="AH63" s="325"/>
      <c r="AI63" s="241"/>
      <c r="AJ63" s="7">
        <f>IF(AD66=$AK$47,("1"),IF(AD66=$AK$48,("2"),IF(AD66=$AK$49,("3"),IF(AD66=$AK$50,("4"),IF(AD66=$AK$51,("5"),(0.9))))))</f>
        <v>0.9</v>
      </c>
      <c r="AK63" s="9"/>
      <c r="AL63" s="9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9"/>
      <c r="BM63" s="9"/>
    </row>
    <row r="64" spans="28:90" ht="39.950000000000003" customHeight="1" thickTop="1" thickBot="1" x14ac:dyDescent="0.3">
      <c r="AB64" s="227"/>
      <c r="AC64" s="233"/>
      <c r="AD64" s="234" t="s">
        <v>107</v>
      </c>
      <c r="AE64" s="326"/>
      <c r="AF64" s="326"/>
      <c r="AG64" s="326"/>
      <c r="AH64" s="327"/>
      <c r="AI64" s="235" t="str">
        <f>IF(AE64=$AU$55,4,IF(AE64=$AV$55,3,IF(AE64=$AW$55,2,IF(AE64=$AX$55,1,IF(AE64=$AY$55,0,"xxx")))))</f>
        <v>xxx</v>
      </c>
      <c r="AJ64" s="7">
        <f>IF(AD67=$AL$40,("1"),IF(AD67=$AL$41,("2"),IF(AD67=$AL$42,("3"),IF(AD67=$AL$43,("4"),IF(AD67=$AL$44,("5"),(0.9))))))</f>
        <v>0.9</v>
      </c>
      <c r="AK64" s="9"/>
      <c r="AL64" s="9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9"/>
      <c r="BM64" s="9"/>
    </row>
    <row r="65" spans="28:65" ht="39.950000000000003" customHeight="1" x14ac:dyDescent="0.25">
      <c r="AB65" s="227"/>
      <c r="AC65" s="236" t="s">
        <v>36</v>
      </c>
      <c r="AD65" s="237"/>
      <c r="AE65" s="328" t="s">
        <v>87</v>
      </c>
      <c r="AF65" s="329"/>
      <c r="AG65" s="329"/>
      <c r="AH65" s="330"/>
      <c r="AI65" s="235" t="str">
        <f>IF(ISNUMBER(VALUE(AE71)),VALUE(AE71),"xxx")</f>
        <v>xxx</v>
      </c>
      <c r="AJ65" s="7">
        <f>IF(AD68=$AK$40,("1"),IF(AD68=$AK$41,("2"),IF(AD68=$AK$42,("3"),IF(AD68=$AK$43,("4"),IF(AD68=$AK$44,("5"),(0.9))))))</f>
        <v>0.9</v>
      </c>
      <c r="AK65" s="9"/>
      <c r="AL65" s="9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9"/>
      <c r="BM65" s="9"/>
    </row>
    <row r="66" spans="28:65" ht="39.950000000000003" customHeight="1" x14ac:dyDescent="0.25">
      <c r="AB66" s="227"/>
      <c r="AC66" s="236" t="s">
        <v>35</v>
      </c>
      <c r="AD66" s="238"/>
      <c r="AE66" s="331"/>
      <c r="AF66" s="332"/>
      <c r="AG66" s="332"/>
      <c r="AH66" s="333"/>
      <c r="AI66" s="235" t="str">
        <f>IF(ISNUMBER(VALUE(AF71)),VALUE(AF71),"xxx")</f>
        <v>xxx</v>
      </c>
      <c r="AJ66" s="20" t="str">
        <f>IF(AE68=$AK$33,(""),IF(AE68=$AL$54,("0"),IF(AE68=$AL$55,("0"),IF(AE68=$AL$56,("1"),IF(AE68=$AL$57,("2"),IF(AE68=$AL$58,("3"),IF(AE68=$AL$59,("4"),(""))))))))</f>
        <v/>
      </c>
      <c r="AK66" s="9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9"/>
      <c r="BM66" s="9"/>
    </row>
    <row r="67" spans="28:65" ht="39.950000000000003" customHeight="1" x14ac:dyDescent="0.25">
      <c r="AB67" s="227"/>
      <c r="AC67" s="236" t="s">
        <v>26</v>
      </c>
      <c r="AD67" s="238"/>
      <c r="AE67" s="328" t="s">
        <v>88</v>
      </c>
      <c r="AF67" s="329"/>
      <c r="AG67" s="329"/>
      <c r="AH67" s="330"/>
      <c r="AI67" s="235"/>
      <c r="AJ67" s="7">
        <f>(AJ62+AJ63+AJ64+AJ65)/4</f>
        <v>0.9</v>
      </c>
      <c r="AK67" s="9"/>
      <c r="AL67" s="6" t="s">
        <v>232</v>
      </c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9"/>
      <c r="BM67" s="9"/>
    </row>
    <row r="68" spans="28:65" ht="39.950000000000003" customHeight="1" thickBot="1" x14ac:dyDescent="0.3">
      <c r="AB68" s="227"/>
      <c r="AC68" s="236" t="s">
        <v>62</v>
      </c>
      <c r="AD68" s="239"/>
      <c r="AE68" s="338"/>
      <c r="AF68" s="339"/>
      <c r="AG68" s="339"/>
      <c r="AH68" s="340"/>
      <c r="AI68" s="235"/>
      <c r="AJ68" s="68" t="e">
        <f>MATCH(AJ71,$AT$56:$AT$60,0)</f>
        <v>#N/A</v>
      </c>
      <c r="AK68" s="9"/>
      <c r="AL68" s="6" t="s">
        <v>233</v>
      </c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9"/>
      <c r="BM68" s="9"/>
    </row>
    <row r="69" spans="28:65" ht="39.950000000000003" customHeight="1" thickTop="1" x14ac:dyDescent="0.25">
      <c r="AB69" s="227"/>
      <c r="AC69" s="240" t="s">
        <v>84</v>
      </c>
      <c r="AD69" s="341"/>
      <c r="AE69" s="342"/>
      <c r="AF69" s="342"/>
      <c r="AG69" s="342"/>
      <c r="AH69" s="342"/>
      <c r="AI69" s="241"/>
      <c r="AJ69" s="7" t="e">
        <f>MATCH(AE64,$AU$55:$AZ$55,0)</f>
        <v>#N/A</v>
      </c>
      <c r="AK69" s="9"/>
      <c r="AL69" s="6" t="s">
        <v>230</v>
      </c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9"/>
      <c r="BM69" s="9"/>
    </row>
    <row r="70" spans="28:65" ht="39.950000000000003" customHeight="1" thickBot="1" x14ac:dyDescent="0.3">
      <c r="AB70" s="227"/>
      <c r="AC70" s="242" t="s">
        <v>51</v>
      </c>
      <c r="AD70" s="361" t="e">
        <f>INDEX($AU$56:$AZ$60,AJ68,AJ69)</f>
        <v>#N/A</v>
      </c>
      <c r="AE70" s="362"/>
      <c r="AF70" s="362"/>
      <c r="AG70" s="362"/>
      <c r="AH70" s="262"/>
      <c r="AI70" s="241"/>
      <c r="AJ70" s="7"/>
      <c r="AK70" s="9"/>
      <c r="AL70" s="6" t="s">
        <v>237</v>
      </c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9"/>
      <c r="BM70" s="9"/>
    </row>
    <row r="71" spans="28:65" ht="39.950000000000003" customHeight="1" thickBot="1" x14ac:dyDescent="0.3">
      <c r="AB71" s="207"/>
      <c r="AC71" s="207"/>
      <c r="AD71" s="263" t="s">
        <v>108</v>
      </c>
      <c r="AE71" s="244" t="str">
        <f>IF(AE64=$AZ$55,"DA",IF(AE64=$AY$55,1,IF(AE64=$AX$55,2,IF(AE64=$AW$55,3,IF(AE64=$AV$55,4,"Erreur")))))</f>
        <v>Erreur</v>
      </c>
      <c r="AF71" s="244" t="e">
        <f>IF(AD72=$AL$67,0,IF(AD72=$AL$68,1,IF(AD72=$AL$69,2,IF(AD72=$AL$70,3,IF(AD72=$AL$71,4,"")))))</f>
        <v>#N/A</v>
      </c>
      <c r="AG71" s="245">
        <v>0</v>
      </c>
      <c r="AH71" s="246" t="str">
        <f>IF(AE66=$AL$55,0,IF(AE66=$AL$56,1,IF(AE66=$AL$57,2,IF(AE66=$AL$58,3,IF(AE66=$AL$59,4,"Erreur")))))</f>
        <v>Erreur</v>
      </c>
      <c r="AI71" s="235"/>
      <c r="AJ71" s="7">
        <f>ROUNDDOWN(AJ67,0)</f>
        <v>0</v>
      </c>
      <c r="AK71" s="9"/>
      <c r="AL71" s="6" t="s">
        <v>231</v>
      </c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9"/>
      <c r="BM71" s="9"/>
    </row>
    <row r="72" spans="28:65" ht="27" customHeight="1" x14ac:dyDescent="0.25">
      <c r="AB72" s="247"/>
      <c r="AC72" s="248" t="s">
        <v>77</v>
      </c>
      <c r="AD72" s="247" t="e">
        <f>HLOOKUP($AC$46,AE72:AH73,2,FALSE)</f>
        <v>#N/A</v>
      </c>
      <c r="AE72" s="247" t="str">
        <f>AG62</f>
        <v>Autre</v>
      </c>
      <c r="AF72" s="247" t="str">
        <f>'Coureur 2'!AG62</f>
        <v>Autre</v>
      </c>
      <c r="AG72" s="247" t="str">
        <f>'Coureur 3'!AG62</f>
        <v>Autre</v>
      </c>
      <c r="AH72" s="247" t="str">
        <f>'Coureur 4'!AG62</f>
        <v>Autre</v>
      </c>
      <c r="AI72" s="247"/>
      <c r="AJ72" s="6"/>
      <c r="AK72" s="9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9"/>
      <c r="BM72" s="9"/>
    </row>
    <row r="73" spans="28:65" ht="38.25" hidden="1" customHeight="1" x14ac:dyDescent="0.25">
      <c r="AB73" s="247"/>
      <c r="AC73" s="249"/>
      <c r="AD73" s="250"/>
      <c r="AE73" s="250">
        <f>AE68</f>
        <v>0</v>
      </c>
      <c r="AF73" s="235">
        <f>'Coureur 2'!AE68</f>
        <v>0</v>
      </c>
      <c r="AG73" s="235">
        <f>'Coureur 3'!AE68</f>
        <v>0</v>
      </c>
      <c r="AH73" s="235">
        <f>'Coureur 4'!AE68</f>
        <v>0</v>
      </c>
      <c r="AI73" s="247"/>
      <c r="AJ73" s="6"/>
      <c r="AK73" s="9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9"/>
      <c r="BM73" s="9"/>
    </row>
    <row r="74" spans="28:65" ht="37.5" hidden="1" customHeight="1" x14ac:dyDescent="0.25">
      <c r="AB74" s="247"/>
      <c r="AC74" s="235"/>
      <c r="AD74" s="264"/>
      <c r="AE74" s="264"/>
      <c r="AF74" s="235"/>
      <c r="AG74" s="235"/>
      <c r="AH74" s="235"/>
      <c r="AI74" s="247"/>
      <c r="AJ74" s="8"/>
      <c r="AK74" s="9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9"/>
      <c r="BM74" s="9"/>
    </row>
    <row r="75" spans="28:65" ht="30" customHeight="1" x14ac:dyDescent="0.25">
      <c r="AB75" s="207"/>
      <c r="AC75" s="312" t="s">
        <v>98</v>
      </c>
      <c r="AD75" s="252" t="s">
        <v>94</v>
      </c>
      <c r="AE75" s="314" t="s">
        <v>106</v>
      </c>
      <c r="AF75" s="314"/>
      <c r="AG75" s="316" t="s">
        <v>81</v>
      </c>
      <c r="AH75" s="316"/>
      <c r="AI75" s="247"/>
      <c r="AJ75" s="7" t="str">
        <f>IF(AD78=$AL$34,("1"),IF(AD78=$AL$35,("2"),IF(AD78=$AL$36,("3"),IF(AD78=$AL$37,("4"),(0.9)))))</f>
        <v>2</v>
      </c>
      <c r="AK75" s="9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9"/>
      <c r="BM75" s="9"/>
    </row>
    <row r="76" spans="28:65" ht="39.950000000000003" customHeight="1" thickBot="1" x14ac:dyDescent="0.3">
      <c r="AB76" s="207"/>
      <c r="AC76" s="312"/>
      <c r="AD76" s="232"/>
      <c r="AE76" s="315"/>
      <c r="AF76" s="315"/>
      <c r="AG76" s="317"/>
      <c r="AH76" s="317"/>
      <c r="AI76" s="247"/>
      <c r="AJ76" s="7">
        <f>IF(AD79=$AK$47,("1"),IF(AD79=$AK$48,("2"),IF(AD79=$AK$49,("3"),IF(AD79=$AK$50,("4"),IF(AD79=$AK$51,("5"),(0.9))))))</f>
        <v>0.9</v>
      </c>
      <c r="AK76" s="9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9"/>
      <c r="BM76" s="9"/>
    </row>
    <row r="77" spans="28:65" ht="39.950000000000003" customHeight="1" thickTop="1" thickBot="1" x14ac:dyDescent="0.3">
      <c r="AB77" s="207"/>
      <c r="AC77" s="313"/>
      <c r="AD77" s="253" t="s">
        <v>107</v>
      </c>
      <c r="AE77" s="326"/>
      <c r="AF77" s="326"/>
      <c r="AG77" s="326"/>
      <c r="AH77" s="327"/>
      <c r="AI77" s="235" t="str">
        <f>IF(AE77=$AU$55,4,IF(AE77=$AV$55,3,IF(AE77=$AW$55,2,IF(AE77=$AX$55,1,IF(AE77=$AY$55,0,"xxx")))))</f>
        <v>xxx</v>
      </c>
      <c r="AJ77" s="7">
        <f>IF(AD80=$AL$40,("1"),IF(AD80=$AL$41,("2"),IF(AD80=$AL$42,("3"),IF(AD80=$AL$43,("4"),IF(AD80=$AL$44,("5"),(0.9))))))</f>
        <v>0.9</v>
      </c>
      <c r="AK77" s="9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9"/>
      <c r="BM77" s="9"/>
    </row>
    <row r="78" spans="28:65" ht="39.950000000000003" customHeight="1" x14ac:dyDescent="0.25">
      <c r="AB78" s="207"/>
      <c r="AC78" s="254" t="s">
        <v>36</v>
      </c>
      <c r="AD78" s="265" t="s">
        <v>38</v>
      </c>
      <c r="AE78" s="334" t="s">
        <v>87</v>
      </c>
      <c r="AF78" s="334"/>
      <c r="AG78" s="334"/>
      <c r="AH78" s="335"/>
      <c r="AI78" s="235" t="str">
        <f>IF(ISNUMBER(VALUE(AE84)),VALUE(AE84),"xxx")</f>
        <v>xxx</v>
      </c>
      <c r="AJ78" s="7">
        <f>IF(AD81=$AK$40,("1"),IF(AD81=$AK$41,("2"),IF(AD81=$AK$42,("3"),IF(AD81=$AK$43,("4"),IF(AD81=$AK$44,("5"),(0.9))))))</f>
        <v>0.9</v>
      </c>
      <c r="AK78" s="9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9"/>
      <c r="BM78" s="9"/>
    </row>
    <row r="79" spans="28:65" ht="39.950000000000003" customHeight="1" x14ac:dyDescent="0.25">
      <c r="AB79" s="207"/>
      <c r="AC79" s="254" t="s">
        <v>35</v>
      </c>
      <c r="AD79" s="238"/>
      <c r="AE79" s="331"/>
      <c r="AF79" s="332"/>
      <c r="AG79" s="332"/>
      <c r="AH79" s="333"/>
      <c r="AI79" s="235" t="str">
        <f>IF(ISNUMBER(VALUE(AF84)),VALUE(AF84),"xxx")</f>
        <v>xxx</v>
      </c>
      <c r="AJ79" s="20" t="str">
        <f>IF(AE81=$AK$33,(""),IF(AE81=$AL$54,("0"),IF(AE81=$AL$55,("0"),IF(AE81=$AL$56,("1"),IF(AE81=$AL$57,("2"),IF(AE81=$AL$58,("3"),IF(AE81=$AL$59,("4"),(""))))))))</f>
        <v/>
      </c>
      <c r="AK79" s="9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9"/>
      <c r="BM79" s="9"/>
    </row>
    <row r="80" spans="28:65" ht="39.75" customHeight="1" x14ac:dyDescent="0.25">
      <c r="AB80" s="207"/>
      <c r="AC80" s="254" t="s">
        <v>26</v>
      </c>
      <c r="AD80" s="238"/>
      <c r="AE80" s="334" t="s">
        <v>88</v>
      </c>
      <c r="AF80" s="334"/>
      <c r="AG80" s="334"/>
      <c r="AH80" s="335"/>
      <c r="AI80" s="247"/>
      <c r="AJ80" s="7">
        <f>(AJ75+AJ76+AJ77+AJ78)/4</f>
        <v>1.175</v>
      </c>
      <c r="AK80" s="9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9"/>
      <c r="BM80" s="9"/>
    </row>
    <row r="81" spans="28:65" ht="39.950000000000003" customHeight="1" thickBot="1" x14ac:dyDescent="0.3">
      <c r="AB81" s="207"/>
      <c r="AC81" s="254" t="s">
        <v>62</v>
      </c>
      <c r="AD81" s="239"/>
      <c r="AE81" s="338"/>
      <c r="AF81" s="339"/>
      <c r="AG81" s="339"/>
      <c r="AH81" s="340"/>
      <c r="AI81" s="247"/>
      <c r="AJ81" s="68">
        <f>MATCH(AJ84,$AT$56:$AT$60,0)</f>
        <v>1</v>
      </c>
      <c r="AK81" s="9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9"/>
      <c r="BM81" s="9"/>
    </row>
    <row r="82" spans="28:65" ht="39.950000000000003" customHeight="1" thickTop="1" x14ac:dyDescent="0.25">
      <c r="AB82" s="207"/>
      <c r="AC82" s="255" t="s">
        <v>84</v>
      </c>
      <c r="AD82" s="374"/>
      <c r="AE82" s="374"/>
      <c r="AF82" s="374"/>
      <c r="AG82" s="374"/>
      <c r="AH82" s="374"/>
      <c r="AI82" s="247"/>
      <c r="AJ82" s="7" t="e">
        <f>MATCH(AE77,$AU$55:$AZ$55,0)</f>
        <v>#N/A</v>
      </c>
      <c r="AK82" s="9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9"/>
      <c r="BM82" s="9"/>
    </row>
    <row r="83" spans="28:65" ht="39.950000000000003" customHeight="1" thickBot="1" x14ac:dyDescent="0.3">
      <c r="AB83" s="207"/>
      <c r="AC83" s="256" t="s">
        <v>51</v>
      </c>
      <c r="AD83" s="375" t="e">
        <f>INDEX($AU$56:$AZ$60,AJ81,AJ82)</f>
        <v>#N/A</v>
      </c>
      <c r="AE83" s="375"/>
      <c r="AF83" s="375"/>
      <c r="AG83" s="375"/>
      <c r="AH83" s="375"/>
      <c r="AI83" s="247"/>
      <c r="AJ83" s="7"/>
      <c r="AK83" s="9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9"/>
      <c r="BM83" s="9"/>
    </row>
    <row r="84" spans="28:65" ht="39.950000000000003" customHeight="1" thickBot="1" x14ac:dyDescent="0.3">
      <c r="AB84" s="207"/>
      <c r="AC84" s="207"/>
      <c r="AD84" s="257" t="s">
        <v>108</v>
      </c>
      <c r="AE84" s="244" t="str">
        <f>IF(AE77=$AZ$55,"DA",IF(AE77=$AY$55,1,IF(AE77=$AX$55,2,IF(AE77=$AW$55,3,IF(AE77=$AV$55,4,"Erreur")))))</f>
        <v>Erreur</v>
      </c>
      <c r="AF84" s="244" t="e">
        <f>IF(AD85=$AL$67,0,IF(AD85=$AL$68,1,IF(AD85=$AL$69,2,IF(AD85=$AL$70,3,IF(AD85=$AL$71,4,"")))))</f>
        <v>#N/A</v>
      </c>
      <c r="AG84" s="245">
        <v>0</v>
      </c>
      <c r="AH84" s="246" t="str">
        <f>IF(AE79=$AL$55,0,IF(AE79=$AL$56,1,IF(AE79=$AL$57,2,IF(AE79=$AL$58,3,IF(AE79=$AL$59,4,"Erreur")))))</f>
        <v>Erreur</v>
      </c>
      <c r="AI84" s="247"/>
      <c r="AJ84" s="7">
        <f>ROUNDDOWN(AJ80,0)</f>
        <v>1</v>
      </c>
      <c r="AK84" s="9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9"/>
      <c r="BM84" s="9"/>
    </row>
    <row r="85" spans="28:65" ht="28.5" customHeight="1" x14ac:dyDescent="0.25">
      <c r="AB85" s="247"/>
      <c r="AC85" s="248" t="s">
        <v>77</v>
      </c>
      <c r="AD85" s="247" t="e">
        <f>HLOOKUP($AC$46,AE85:AH86,2,FALSE)</f>
        <v>#N/A</v>
      </c>
      <c r="AE85" s="247" t="str">
        <f>AG75</f>
        <v>Autre</v>
      </c>
      <c r="AF85" s="247" t="str">
        <f>'Coureur 2'!AG75</f>
        <v>Autre</v>
      </c>
      <c r="AG85" s="247" t="str">
        <f>'Coureur 3'!AG75</f>
        <v>Autre</v>
      </c>
      <c r="AH85" s="247" t="str">
        <f>'Coureur 4'!AG75</f>
        <v>Autre</v>
      </c>
      <c r="AI85" s="247"/>
      <c r="AJ85" s="6"/>
      <c r="AK85" s="9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9"/>
      <c r="BM85" s="9"/>
    </row>
    <row r="86" spans="28:65" ht="24.75" hidden="1" customHeight="1" x14ac:dyDescent="0.25">
      <c r="AB86" s="247"/>
      <c r="AC86" s="249"/>
      <c r="AD86" s="250"/>
      <c r="AE86" s="250">
        <f>AE81</f>
        <v>0</v>
      </c>
      <c r="AF86" s="235">
        <f>'Coureur 2'!AE81</f>
        <v>0</v>
      </c>
      <c r="AG86" s="235">
        <f>'Coureur 3'!AE81</f>
        <v>0</v>
      </c>
      <c r="AH86" s="235">
        <f>'Coureur 4'!AE81</f>
        <v>0</v>
      </c>
      <c r="AI86" s="247"/>
      <c r="AJ86" s="6"/>
      <c r="AK86" s="9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9"/>
      <c r="BM86" s="9"/>
    </row>
    <row r="87" spans="28:65" ht="47.25" hidden="1" customHeight="1" x14ac:dyDescent="0.25">
      <c r="AB87" s="247"/>
      <c r="AC87" s="249"/>
      <c r="AD87" s="250"/>
      <c r="AE87" s="250"/>
      <c r="AF87" s="235"/>
      <c r="AG87" s="235"/>
      <c r="AH87" s="235"/>
      <c r="AI87" s="247"/>
      <c r="AJ87" s="6"/>
      <c r="AK87" s="9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9"/>
      <c r="BM87" s="9"/>
    </row>
    <row r="88" spans="28:65" ht="39.950000000000003" customHeight="1" x14ac:dyDescent="0.25">
      <c r="AB88" s="227"/>
      <c r="AC88" s="228" t="s">
        <v>99</v>
      </c>
      <c r="AD88" s="229" t="s">
        <v>94</v>
      </c>
      <c r="AE88" s="318" t="s">
        <v>106</v>
      </c>
      <c r="AF88" s="319"/>
      <c r="AG88" s="322" t="s">
        <v>81</v>
      </c>
      <c r="AH88" s="323"/>
      <c r="AI88" s="241"/>
      <c r="AJ88" s="7">
        <f>IF(AD91=$AL$34,("1"),IF(AD91=$AL$35,("2"),IF(AD91=$AL$36,("3"),IF(AD91=$AL$37,("4"),(0.9)))))</f>
        <v>0.9</v>
      </c>
      <c r="AK88" s="9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9"/>
      <c r="BM88" s="9"/>
    </row>
    <row r="89" spans="28:65" ht="39.950000000000003" customHeight="1" thickBot="1" x14ac:dyDescent="0.3">
      <c r="AB89" s="227"/>
      <c r="AC89" s="231"/>
      <c r="AD89" s="232"/>
      <c r="AE89" s="320"/>
      <c r="AF89" s="321"/>
      <c r="AG89" s="324"/>
      <c r="AH89" s="325"/>
      <c r="AI89" s="241"/>
      <c r="AJ89" s="7">
        <f>IF(AD92=$AK$47,("1"),IF(AD92=$AK$48,("2"),IF(AD92=$AK$49,("3"),IF(AD92=$AK$50,("4"),IF(AD92=$AK$51,("5"),(0.9))))))</f>
        <v>0.9</v>
      </c>
      <c r="AK89" s="9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9"/>
      <c r="BM89" s="9"/>
    </row>
    <row r="90" spans="28:65" ht="39.950000000000003" customHeight="1" thickTop="1" thickBot="1" x14ac:dyDescent="0.3">
      <c r="AB90" s="227"/>
      <c r="AC90" s="233"/>
      <c r="AD90" s="234" t="s">
        <v>107</v>
      </c>
      <c r="AE90" s="326"/>
      <c r="AF90" s="326"/>
      <c r="AG90" s="326"/>
      <c r="AH90" s="327"/>
      <c r="AI90" s="235" t="str">
        <f>IF(AE90=$AU$55,4,IF(AE90=$AV$55,3,IF(AE90=$AW$55,2,IF(AE90=$AX$55,1,IF(AE90=$AY$55,0,"xxx")))))</f>
        <v>xxx</v>
      </c>
      <c r="AJ90" s="7">
        <f>IF(AD93=$AL$40,("1"),IF(AD93=$AL$41,("2"),IF(AD93=$AL$42,("3"),IF(AD93=$AL$43,("4"),IF(AD93=$AL$44,("5"),(0.9))))))</f>
        <v>0.9</v>
      </c>
      <c r="AK90" s="9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9"/>
      <c r="BM90" s="9"/>
    </row>
    <row r="91" spans="28:65" ht="39.950000000000003" customHeight="1" x14ac:dyDescent="0.25">
      <c r="AB91" s="227"/>
      <c r="AC91" s="236" t="s">
        <v>36</v>
      </c>
      <c r="AD91" s="237"/>
      <c r="AE91" s="328" t="s">
        <v>87</v>
      </c>
      <c r="AF91" s="329"/>
      <c r="AG91" s="329"/>
      <c r="AH91" s="330"/>
      <c r="AI91" s="235" t="str">
        <f>IF(ISNUMBER(VALUE(AE97)),VALUE(AE97),"xxx")</f>
        <v>xxx</v>
      </c>
      <c r="AJ91" s="7">
        <f>IF(AD94=$AK$40,("1"),IF(AD94=$AK$41,("2"),IF(AD94=$AK$42,("3"),IF(AD94=$AK$43,("4"),IF(AD94=$AK$44,("5"),(0.9))))))</f>
        <v>0.9</v>
      </c>
      <c r="AK91" s="9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9"/>
      <c r="BM91" s="9"/>
    </row>
    <row r="92" spans="28:65" ht="39.950000000000003" customHeight="1" x14ac:dyDescent="0.25">
      <c r="AB92" s="227"/>
      <c r="AC92" s="236" t="s">
        <v>35</v>
      </c>
      <c r="AD92" s="238"/>
      <c r="AE92" s="331"/>
      <c r="AF92" s="332"/>
      <c r="AG92" s="332"/>
      <c r="AH92" s="333"/>
      <c r="AI92" s="235" t="str">
        <f>IF(ISNUMBER(VALUE(AF97)),VALUE(AF97),"xxx")</f>
        <v>xxx</v>
      </c>
      <c r="AJ92" s="20" t="str">
        <f>IF(AE94=$AK$33,(""),IF(AE94=$AL$54,("0"),IF(AE94=$AL$55,("0"),IF(AE94=$AL$56,("1"),IF(AE94=$AL$57,("2"),IF(AE94=$AL$58,("3"),IF(AE94=$AL$59,("4"),(""))))))))</f>
        <v/>
      </c>
      <c r="AK92" s="9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9"/>
      <c r="BM92" s="9"/>
    </row>
    <row r="93" spans="28:65" ht="39.950000000000003" customHeight="1" x14ac:dyDescent="0.25">
      <c r="AB93" s="227"/>
      <c r="AC93" s="236" t="s">
        <v>26</v>
      </c>
      <c r="AD93" s="238"/>
      <c r="AE93" s="328" t="s">
        <v>88</v>
      </c>
      <c r="AF93" s="329"/>
      <c r="AG93" s="329"/>
      <c r="AH93" s="330"/>
      <c r="AI93" s="235"/>
      <c r="AJ93" s="7">
        <f>(AJ88+AJ89+AJ90+AJ91)/4</f>
        <v>0.9</v>
      </c>
      <c r="AK93" s="9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9"/>
      <c r="BM93" s="9"/>
    </row>
    <row r="94" spans="28:65" ht="39.950000000000003" customHeight="1" thickBot="1" x14ac:dyDescent="0.3">
      <c r="AB94" s="227"/>
      <c r="AC94" s="236" t="s">
        <v>62</v>
      </c>
      <c r="AD94" s="239"/>
      <c r="AE94" s="338"/>
      <c r="AF94" s="339"/>
      <c r="AG94" s="339"/>
      <c r="AH94" s="340"/>
      <c r="AI94" s="235"/>
      <c r="AJ94" s="68" t="e">
        <f>MATCH(AJ97,$AT$56:$AT$60,0)</f>
        <v>#N/A</v>
      </c>
      <c r="AK94" s="9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9"/>
      <c r="BM94" s="9"/>
    </row>
    <row r="95" spans="28:65" ht="39.950000000000003" customHeight="1" thickTop="1" x14ac:dyDescent="0.25">
      <c r="AB95" s="227"/>
      <c r="AC95" s="240" t="s">
        <v>84</v>
      </c>
      <c r="AD95" s="341"/>
      <c r="AE95" s="342"/>
      <c r="AF95" s="342"/>
      <c r="AG95" s="342"/>
      <c r="AH95" s="342"/>
      <c r="AI95" s="241"/>
      <c r="AJ95" s="7" t="e">
        <f>MATCH(AE90,$AU$55:$AZ$55,0)</f>
        <v>#N/A</v>
      </c>
      <c r="AK95" s="9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9"/>
      <c r="BM95" s="9"/>
    </row>
    <row r="96" spans="28:65" ht="39.950000000000003" customHeight="1" thickBot="1" x14ac:dyDescent="0.3">
      <c r="AB96" s="227"/>
      <c r="AC96" s="242" t="s">
        <v>51</v>
      </c>
      <c r="AD96" s="361" t="e">
        <f>INDEX($AU$56:$AZ$60,AJ94,AJ95)</f>
        <v>#N/A</v>
      </c>
      <c r="AE96" s="362"/>
      <c r="AF96" s="362"/>
      <c r="AG96" s="362"/>
      <c r="AH96" s="362"/>
      <c r="AI96" s="241"/>
      <c r="AJ96" s="7"/>
      <c r="AK96" s="9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9"/>
      <c r="BM96" s="9"/>
    </row>
    <row r="97" spans="28:65" ht="39.950000000000003" customHeight="1" thickBot="1" x14ac:dyDescent="0.3">
      <c r="AB97" s="207"/>
      <c r="AC97" s="207"/>
      <c r="AD97" s="263" t="s">
        <v>108</v>
      </c>
      <c r="AE97" s="244" t="str">
        <f>IF(AE90=$AZ$55,"DA",IF(AE90=$AY$55,1,IF(AE90=$AX$55,2,IF(AE90=$AW$55,3,IF(AE90=$AV$55,4,"Erreur")))))</f>
        <v>Erreur</v>
      </c>
      <c r="AF97" s="244" t="e">
        <f>IF(AD98=$AL$67,0,IF(AD98=$AL$68,1,IF(AD98=$AL$69,2,IF(AD98=$AL$70,3,IF(AD98=$AL$71,4,"")))))</f>
        <v>#N/A</v>
      </c>
      <c r="AG97" s="245">
        <v>0</v>
      </c>
      <c r="AH97" s="246" t="str">
        <f>IF(AE92=$AL$55,0,IF(AE92=$AL$56,1,IF(AE92=$AL$57,2,IF(AE92=$AL$58,3,IF(AE92=$AL$59,4,"Erreur")))))</f>
        <v>Erreur</v>
      </c>
      <c r="AI97" s="235"/>
      <c r="AJ97" s="7">
        <f>ROUNDDOWN(AJ93,0)</f>
        <v>0</v>
      </c>
      <c r="AK97" s="9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9"/>
      <c r="BM97" s="9"/>
    </row>
    <row r="98" spans="28:65" ht="23.25" customHeight="1" x14ac:dyDescent="0.25">
      <c r="AB98" s="247"/>
      <c r="AC98" s="248" t="s">
        <v>77</v>
      </c>
      <c r="AD98" s="247" t="e">
        <f>HLOOKUP($AC$46,AE98:AH99,2,FALSE)</f>
        <v>#N/A</v>
      </c>
      <c r="AE98" s="247" t="str">
        <f>AG88</f>
        <v>Autre</v>
      </c>
      <c r="AF98" s="247" t="str">
        <f>'Coureur 2'!AG88</f>
        <v>Autre</v>
      </c>
      <c r="AG98" s="247" t="str">
        <f>'Coureur 3'!AG88</f>
        <v>Autre</v>
      </c>
      <c r="AH98" s="247" t="str">
        <f>'Coureur 4'!AG88</f>
        <v>Autre</v>
      </c>
      <c r="AI98" s="207"/>
      <c r="AJ98" s="6"/>
      <c r="AK98" s="9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9"/>
      <c r="BM98" s="9"/>
    </row>
    <row r="99" spans="28:65" ht="1.5" customHeight="1" x14ac:dyDescent="0.25">
      <c r="AB99" s="247"/>
      <c r="AC99" s="249"/>
      <c r="AD99" s="250"/>
      <c r="AE99" s="250">
        <f>AE94</f>
        <v>0</v>
      </c>
      <c r="AF99" s="235">
        <f>'Coureur 2'!AE94</f>
        <v>0</v>
      </c>
      <c r="AG99" s="235">
        <f>'Coureur 3'!AE94</f>
        <v>0</v>
      </c>
      <c r="AH99" s="235">
        <f>'Coureur 4'!AE94</f>
        <v>0</v>
      </c>
      <c r="AI99" s="207"/>
      <c r="AJ99" s="6"/>
      <c r="AK99" s="9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9"/>
      <c r="BM99" s="9"/>
    </row>
    <row r="100" spans="28:65" ht="45.75" hidden="1" customHeight="1" x14ac:dyDescent="0.25">
      <c r="AB100" s="247"/>
      <c r="AC100" s="249"/>
      <c r="AD100" s="250"/>
      <c r="AE100" s="250"/>
      <c r="AF100" s="235"/>
      <c r="AG100" s="235"/>
      <c r="AH100" s="235"/>
      <c r="AI100" s="207"/>
      <c r="AJ100" s="6"/>
      <c r="AK100" s="9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9"/>
      <c r="BM100" s="9"/>
    </row>
    <row r="101" spans="28:65" ht="39.950000000000003" customHeight="1" x14ac:dyDescent="0.25">
      <c r="AB101" s="336" t="s">
        <v>264</v>
      </c>
      <c r="AC101" s="337"/>
      <c r="AD101" s="337"/>
      <c r="AE101" s="337"/>
      <c r="AF101" s="337"/>
      <c r="AG101" s="337"/>
      <c r="AH101" s="337"/>
      <c r="AI101" s="337"/>
      <c r="AJ101" s="6"/>
      <c r="AK101" s="9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9"/>
      <c r="BM101" s="9"/>
    </row>
    <row r="102" spans="28:65" ht="23.25" customHeight="1" thickBot="1" x14ac:dyDescent="0.3">
      <c r="AB102" s="207"/>
      <c r="AC102" s="266"/>
      <c r="AD102" s="267"/>
      <c r="AE102" s="267"/>
      <c r="AF102" s="266"/>
      <c r="AG102" s="207"/>
      <c r="AH102" s="207"/>
      <c r="AI102" s="207"/>
      <c r="AJ102" s="6"/>
      <c r="AK102" s="9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9"/>
      <c r="BM102" s="9"/>
    </row>
    <row r="103" spans="28:65" ht="39.75" hidden="1" customHeight="1" x14ac:dyDescent="0.25">
      <c r="AB103" s="207"/>
      <c r="AC103" s="207"/>
      <c r="AD103" s="266"/>
      <c r="AE103" s="266"/>
      <c r="AF103" s="207"/>
      <c r="AG103" s="207"/>
      <c r="AH103" s="207"/>
      <c r="AI103" s="207"/>
      <c r="AJ103" s="6"/>
      <c r="AK103" s="9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9"/>
      <c r="BM103" s="9"/>
    </row>
    <row r="104" spans="28:65" ht="39.75" hidden="1" customHeight="1" x14ac:dyDescent="0.25">
      <c r="AB104" s="207"/>
      <c r="AC104" s="268"/>
      <c r="AD104" s="269"/>
      <c r="AE104" s="269"/>
      <c r="AF104" s="269"/>
      <c r="AG104" s="268"/>
      <c r="AH104" s="207"/>
      <c r="AI104" s="207"/>
      <c r="AJ104" s="6"/>
      <c r="AK104" s="9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9"/>
      <c r="BM104" s="9"/>
    </row>
    <row r="105" spans="28:65" ht="39.75" hidden="1" customHeight="1" x14ac:dyDescent="0.25">
      <c r="AB105" s="207"/>
      <c r="AC105" s="207"/>
      <c r="AD105" s="207"/>
      <c r="AE105" s="207"/>
      <c r="AF105" s="207"/>
      <c r="AG105" s="207"/>
      <c r="AH105" s="207"/>
      <c r="AI105" s="207"/>
      <c r="AJ105" s="6"/>
      <c r="AK105" s="9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9"/>
      <c r="BM105" s="9"/>
    </row>
    <row r="106" spans="28:65" ht="39.950000000000003" customHeight="1" x14ac:dyDescent="0.25">
      <c r="AB106" s="268"/>
      <c r="AC106" s="268"/>
      <c r="AD106" s="270" t="s">
        <v>255</v>
      </c>
      <c r="AE106" s="271" t="s">
        <v>265</v>
      </c>
      <c r="AF106" s="272" t="s">
        <v>269</v>
      </c>
      <c r="AG106" s="273" t="s">
        <v>270</v>
      </c>
      <c r="AH106" s="268"/>
      <c r="AI106" s="268"/>
      <c r="AJ106" s="6"/>
      <c r="AK106" s="9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9"/>
      <c r="BM106" s="9"/>
    </row>
    <row r="107" spans="28:65" ht="39.950000000000003" customHeight="1" thickBot="1" x14ac:dyDescent="0.3">
      <c r="AB107" s="268"/>
      <c r="AC107" s="268"/>
      <c r="AD107" s="274" t="s">
        <v>257</v>
      </c>
      <c r="AE107" s="275" t="str">
        <f>IF(AND(AG3="F",AE17&lt;10),(AVERAGE(AI39,AI90)*1.25),IF(AND(AG3="F",AE17&lt;12.5),(AVERAGE(AI39,AI90)*1.75),IF(AND(AG3="F",AE17&lt;14.5),(AVERAGE(AI39,AI90)*2.25),IF(AND(AG3="F",AE17&gt;14.5),(AVERAGE(AI39,AI90)*2.75),IF(AND(AG3="G",AE17&lt;12.5),(AVERAGE(AI39,AI90)*1.25),IF(AND(AG3="G",AE17&lt;14.5),(AVERAGE(AI39,AI90)*1.75),IF(AND(AG3="G",AE17&lt;16.5),(AVERAGE(AI39,AI90)*2.25),IF(AND(AG3="G",AE17&gt;16.5),(AVERAGE(AI39,AI90)*2.75),""))))))))</f>
        <v/>
      </c>
      <c r="AF107" s="276" t="str">
        <f>IFERROR(AVERAGE(AI38,AI51,AI64,AI77,AI90),"")</f>
        <v/>
      </c>
      <c r="AG107" s="277" t="str">
        <f>IFERROR(AVERAGE(AI92,AI79,AI66,AI53,AI40),"")</f>
        <v/>
      </c>
      <c r="AH107" s="268"/>
      <c r="AI107" s="268"/>
      <c r="AJ107" s="6"/>
      <c r="AK107" s="9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9"/>
      <c r="BM107" s="9"/>
    </row>
    <row r="108" spans="28:65" ht="26.25" customHeight="1" x14ac:dyDescent="0.25">
      <c r="AB108" s="268"/>
      <c r="AC108" s="268"/>
      <c r="AD108" s="278"/>
      <c r="AE108" s="278"/>
      <c r="AF108" s="278"/>
      <c r="AG108" s="278"/>
      <c r="AH108" s="268"/>
      <c r="AI108" s="268"/>
      <c r="AJ108" s="6"/>
      <c r="AK108" s="9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9"/>
      <c r="BM108" s="9"/>
    </row>
    <row r="109" spans="28:65" ht="10.5" customHeight="1" x14ac:dyDescent="0.25">
      <c r="AB109" s="268"/>
      <c r="AC109" s="268"/>
      <c r="AD109" s="279"/>
      <c r="AE109" s="279"/>
      <c r="AF109" s="279"/>
      <c r="AG109" s="280"/>
      <c r="AH109" s="268"/>
      <c r="AI109" s="268"/>
      <c r="AJ109" s="6"/>
      <c r="AK109" s="9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9"/>
      <c r="BM109" s="9"/>
    </row>
    <row r="110" spans="28:65" ht="41.25" customHeight="1" x14ac:dyDescent="0.25">
      <c r="AB110" s="268"/>
      <c r="AC110" s="268"/>
      <c r="AD110" s="281" t="s">
        <v>261</v>
      </c>
      <c r="AE110" s="282" t="str">
        <f>IFERROR(IF(AD3=Notes!$AC$9,Notes!$AD$7,IF(AD3=Notes!$AC$19,Notes!$AD$17,IF(AD3=Notes!$AC$40,Notes!$AD$38,Notes!$AD$48))),"")</f>
        <v/>
      </c>
      <c r="AF110" s="283" t="s">
        <v>262</v>
      </c>
      <c r="AG110" s="284"/>
      <c r="AH110" s="268"/>
      <c r="AI110" s="268"/>
      <c r="AJ110" s="6"/>
      <c r="AK110" s="9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9"/>
      <c r="BM110" s="9"/>
    </row>
    <row r="111" spans="28:65" ht="45" customHeight="1" x14ac:dyDescent="0.55000000000000004">
      <c r="AB111" s="285"/>
      <c r="AC111" s="286"/>
      <c r="AD111" s="311" t="s">
        <v>259</v>
      </c>
      <c r="AE111" s="311"/>
      <c r="AF111" s="287" t="str">
        <f>IF(AD3=Notes!$AC$9,Notes!$AF$27,IF(AD3=Notes!$AC$19,Notes!$AF$27,IF(AD3=Notes!$AC$40,Notes!$AF$58,IF(AD3=Notes!$AC$50,Notes!$AF$58,""))))</f>
        <v/>
      </c>
      <c r="AG111" s="288" t="s">
        <v>263</v>
      </c>
      <c r="AH111" s="286"/>
      <c r="AI111" s="286"/>
      <c r="AJ111" s="6"/>
      <c r="AK111" s="9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9"/>
      <c r="BM111" s="9"/>
    </row>
    <row r="112" spans="28:65" ht="20.100000000000001" customHeight="1" x14ac:dyDescent="0.25">
      <c r="AB112" s="207"/>
      <c r="AC112" s="207"/>
      <c r="AD112" s="207"/>
      <c r="AE112" s="207"/>
      <c r="AF112" s="207"/>
      <c r="AG112" s="207"/>
      <c r="AH112" s="207"/>
      <c r="AI112" s="207"/>
      <c r="AJ112" s="6"/>
      <c r="AK112" s="9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9"/>
      <c r="BM112" s="9"/>
    </row>
    <row r="113" spans="28:65" ht="30" customHeight="1" x14ac:dyDescent="0.55000000000000004">
      <c r="AB113" s="289"/>
      <c r="AC113" s="290"/>
      <c r="AD113" s="290"/>
      <c r="AE113" s="291" t="s">
        <v>121</v>
      </c>
      <c r="AF113" s="290"/>
      <c r="AG113" s="290"/>
      <c r="AH113" s="290"/>
      <c r="AI113" s="290"/>
      <c r="AJ113" s="6"/>
      <c r="AK113" s="9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9"/>
      <c r="BM113" s="9"/>
    </row>
    <row r="114" spans="28:65" ht="20.100000000000001" hidden="1" customHeight="1" x14ac:dyDescent="0.25">
      <c r="AJ114" s="6"/>
      <c r="AK114" s="9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9"/>
      <c r="BM114" s="9"/>
    </row>
    <row r="115" spans="28:65" ht="20.100000000000001" hidden="1" customHeight="1" x14ac:dyDescent="0.25">
      <c r="AJ115" s="9"/>
      <c r="AK115" s="9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9"/>
      <c r="BM115" s="9"/>
    </row>
    <row r="116" spans="28:65" ht="20.100000000000001" hidden="1" customHeight="1" x14ac:dyDescent="0.25">
      <c r="AJ116" s="9"/>
      <c r="AK116" s="9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9"/>
      <c r="BM116" s="9"/>
    </row>
    <row r="117" spans="28:65" ht="20.100000000000001" hidden="1" customHeight="1" x14ac:dyDescent="0.25">
      <c r="AJ117" s="9"/>
      <c r="AK117" s="9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9"/>
      <c r="BM117" s="9"/>
    </row>
    <row r="118" spans="28:65" ht="20.100000000000001" hidden="1" customHeight="1" x14ac:dyDescent="0.25">
      <c r="AJ118" s="9"/>
      <c r="AK118" s="9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9"/>
      <c r="BM118" s="9"/>
    </row>
    <row r="119" spans="28:65" ht="20.100000000000001" hidden="1" customHeight="1" x14ac:dyDescent="0.25">
      <c r="AJ119" s="9"/>
      <c r="AK119" s="9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9"/>
      <c r="BM119" s="9"/>
    </row>
    <row r="120" spans="28:65" ht="20.100000000000001" hidden="1" customHeight="1" x14ac:dyDescent="0.25">
      <c r="AJ120" s="9"/>
      <c r="AK120" s="9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9"/>
      <c r="BM120" s="9"/>
    </row>
    <row r="121" spans="28:65" ht="20.100000000000001" hidden="1" customHeight="1" x14ac:dyDescent="0.25">
      <c r="AJ121" s="9"/>
      <c r="AK121" s="9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9"/>
      <c r="BM121" s="9"/>
    </row>
    <row r="122" spans="28:65" ht="20.100000000000001" hidden="1" customHeight="1" x14ac:dyDescent="0.25">
      <c r="AJ122" s="9"/>
      <c r="AK122" s="9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9"/>
      <c r="BM122" s="9"/>
    </row>
    <row r="123" spans="28:65" ht="20.100000000000001" hidden="1" customHeight="1" x14ac:dyDescent="0.25">
      <c r="AJ123" s="9"/>
      <c r="AK123" s="9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9"/>
      <c r="BM123" s="9"/>
    </row>
    <row r="124" spans="28:65" ht="20.100000000000001" hidden="1" customHeight="1" x14ac:dyDescent="0.25">
      <c r="AJ124" s="9"/>
      <c r="AK124" s="9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9"/>
      <c r="BM124" s="9"/>
    </row>
    <row r="125" spans="28:65" ht="20.100000000000001" hidden="1" customHeight="1" x14ac:dyDescent="0.25">
      <c r="AJ125" s="9"/>
      <c r="AK125" s="9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9"/>
      <c r="BM125" s="9"/>
    </row>
    <row r="126" spans="28:65" ht="20.100000000000001" hidden="1" customHeight="1" x14ac:dyDescent="0.25">
      <c r="AJ126" s="9"/>
      <c r="AK126" s="9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9"/>
      <c r="BM126" s="9"/>
    </row>
    <row r="127" spans="28:65" ht="20.100000000000001" hidden="1" customHeight="1" x14ac:dyDescent="0.25">
      <c r="AJ127" s="9"/>
      <c r="AK127" s="9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9"/>
      <c r="BM127" s="9"/>
    </row>
    <row r="128" spans="28:65" ht="20.100000000000001" hidden="1" customHeight="1" x14ac:dyDescent="0.25">
      <c r="AJ128" s="9"/>
      <c r="AK128" s="9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9"/>
      <c r="BM128" s="9"/>
    </row>
    <row r="129" spans="36:65" ht="20.100000000000001" hidden="1" customHeight="1" x14ac:dyDescent="0.25">
      <c r="AJ129" s="9"/>
      <c r="AK129" s="9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9"/>
      <c r="BM129" s="9"/>
    </row>
    <row r="130" spans="36:65" ht="20.100000000000001" hidden="1" customHeight="1" x14ac:dyDescent="0.25">
      <c r="AJ130" s="9"/>
      <c r="AK130" s="9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9"/>
      <c r="BM130" s="9"/>
    </row>
    <row r="131" spans="36:65" ht="20.100000000000001" hidden="1" customHeight="1" x14ac:dyDescent="0.25">
      <c r="AJ131" s="9"/>
      <c r="AK131" s="9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9"/>
      <c r="BM131" s="9"/>
    </row>
    <row r="132" spans="36:65" ht="20.100000000000001" hidden="1" customHeight="1" x14ac:dyDescent="0.25">
      <c r="AJ132" s="9"/>
      <c r="AK132" s="9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9"/>
      <c r="BM132" s="9"/>
    </row>
    <row r="133" spans="36:65" ht="20.100000000000001" hidden="1" customHeight="1" x14ac:dyDescent="0.25">
      <c r="AJ133" s="9"/>
      <c r="AK133" s="9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9"/>
      <c r="BM133" s="9"/>
    </row>
    <row r="134" spans="36:65" ht="20.100000000000001" hidden="1" customHeight="1" x14ac:dyDescent="0.25">
      <c r="AJ134" s="9"/>
      <c r="AK134" s="9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9"/>
      <c r="BM134" s="9"/>
    </row>
    <row r="135" spans="36:65" ht="20.100000000000001" hidden="1" customHeight="1" x14ac:dyDescent="0.25">
      <c r="AJ135" s="9"/>
      <c r="AK135" s="9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9"/>
      <c r="BM135" s="9"/>
    </row>
    <row r="136" spans="36:65" ht="20.100000000000001" hidden="1" customHeight="1" x14ac:dyDescent="0.25">
      <c r="AJ136" s="9"/>
      <c r="AK136" s="9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9"/>
      <c r="BM136" s="9"/>
    </row>
    <row r="137" spans="36:65" ht="20.100000000000001" hidden="1" customHeight="1" x14ac:dyDescent="0.25">
      <c r="AJ137" s="9"/>
      <c r="AK137" s="9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9"/>
      <c r="BM137" s="9"/>
    </row>
    <row r="138" spans="36:65" ht="20.100000000000001" hidden="1" customHeight="1" x14ac:dyDescent="0.25">
      <c r="AJ138" s="9"/>
      <c r="AK138" s="9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9"/>
      <c r="BM138" s="9"/>
    </row>
    <row r="139" spans="36:65" ht="20.100000000000001" hidden="1" customHeight="1" x14ac:dyDescent="0.25">
      <c r="AJ139" s="9"/>
      <c r="AK139" s="9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9"/>
      <c r="BM139" s="9"/>
    </row>
    <row r="140" spans="36:65" ht="20.100000000000001" hidden="1" customHeight="1" x14ac:dyDescent="0.25">
      <c r="AJ140" s="9"/>
      <c r="AK140" s="9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9"/>
      <c r="BM140" s="9"/>
    </row>
    <row r="141" spans="36:65" ht="20.100000000000001" hidden="1" customHeight="1" x14ac:dyDescent="0.25">
      <c r="AJ141" s="9"/>
      <c r="AK141" s="9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9"/>
      <c r="BM141" s="9"/>
    </row>
    <row r="142" spans="36:65" ht="20.100000000000001" hidden="1" customHeight="1" x14ac:dyDescent="0.25">
      <c r="AJ142" s="9"/>
      <c r="AK142" s="9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9"/>
      <c r="BM142" s="9"/>
    </row>
    <row r="143" spans="36:65" ht="20.100000000000001" hidden="1" customHeight="1" x14ac:dyDescent="0.25">
      <c r="AJ143" s="9"/>
      <c r="AK143" s="9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9"/>
      <c r="BM143" s="9"/>
    </row>
    <row r="144" spans="36:65" ht="20.100000000000001" hidden="1" customHeight="1" x14ac:dyDescent="0.25">
      <c r="AJ144" s="9"/>
      <c r="AK144" s="9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9"/>
      <c r="BM144" s="9"/>
    </row>
    <row r="145" spans="36:65" ht="20.100000000000001" hidden="1" customHeight="1" x14ac:dyDescent="0.25">
      <c r="AJ145" s="9"/>
      <c r="AK145" s="9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9"/>
      <c r="BM145" s="9"/>
    </row>
    <row r="146" spans="36:65" ht="20.100000000000001" hidden="1" customHeight="1" x14ac:dyDescent="0.25">
      <c r="AJ146" s="9"/>
      <c r="AK146" s="9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9"/>
      <c r="BM146" s="9"/>
    </row>
    <row r="147" spans="36:65" ht="20.100000000000001" hidden="1" customHeight="1" x14ac:dyDescent="0.25">
      <c r="AJ147" s="9"/>
      <c r="AK147" s="9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9"/>
      <c r="BM147" s="9"/>
    </row>
    <row r="148" spans="36:65" ht="20.100000000000001" hidden="1" customHeight="1" x14ac:dyDescent="0.25">
      <c r="AJ148" s="9"/>
      <c r="AK148" s="9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9"/>
      <c r="BM148" s="9"/>
    </row>
    <row r="149" spans="36:65" ht="20.100000000000001" hidden="1" customHeight="1" x14ac:dyDescent="0.25">
      <c r="AJ149" s="9"/>
      <c r="AK149" s="9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9"/>
      <c r="BM149" s="9"/>
    </row>
    <row r="150" spans="36:65" ht="20.100000000000001" hidden="1" customHeight="1" x14ac:dyDescent="0.25">
      <c r="AJ150" s="9"/>
      <c r="AK150" s="9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9"/>
      <c r="BM150" s="9"/>
    </row>
    <row r="151" spans="36:65" ht="20.100000000000001" hidden="1" customHeight="1" x14ac:dyDescent="0.25">
      <c r="AJ151" s="9"/>
      <c r="AK151" s="9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9"/>
      <c r="BM151" s="9"/>
    </row>
    <row r="152" spans="36:65" ht="20.100000000000001" hidden="1" customHeight="1" x14ac:dyDescent="0.25">
      <c r="AJ152" s="9"/>
      <c r="AK152" s="9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9"/>
      <c r="BM152" s="9"/>
    </row>
    <row r="153" spans="36:65" ht="20.100000000000001" hidden="1" customHeight="1" x14ac:dyDescent="0.25">
      <c r="AJ153" s="9"/>
      <c r="AK153" s="9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9"/>
      <c r="BM153" s="9"/>
    </row>
    <row r="154" spans="36:65" ht="20.100000000000001" hidden="1" customHeight="1" x14ac:dyDescent="0.25">
      <c r="AJ154" s="9"/>
      <c r="AK154" s="9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9"/>
      <c r="BM154" s="9"/>
    </row>
    <row r="155" spans="36:65" ht="20.100000000000001" hidden="1" customHeight="1" x14ac:dyDescent="0.25">
      <c r="AJ155" s="9"/>
      <c r="AK155" s="9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9"/>
      <c r="BM155" s="9"/>
    </row>
    <row r="156" spans="36:65" ht="20.100000000000001" hidden="1" customHeight="1" x14ac:dyDescent="0.25">
      <c r="AJ156" s="9"/>
      <c r="AK156" s="9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9"/>
      <c r="BM156" s="9"/>
    </row>
    <row r="157" spans="36:65" ht="20.100000000000001" hidden="1" customHeight="1" x14ac:dyDescent="0.25">
      <c r="AJ157" s="9"/>
      <c r="AK157" s="9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9"/>
      <c r="BM157" s="9"/>
    </row>
    <row r="158" spans="36:65" ht="20.100000000000001" hidden="1" customHeight="1" x14ac:dyDescent="0.25">
      <c r="AJ158" s="9"/>
      <c r="AK158" s="9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9"/>
      <c r="BM158" s="9"/>
    </row>
    <row r="159" spans="36:65" ht="20.100000000000001" hidden="1" customHeight="1" x14ac:dyDescent="0.25">
      <c r="AJ159" s="9"/>
      <c r="AK159" s="9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9"/>
      <c r="BM159" s="9"/>
    </row>
    <row r="160" spans="36:65" ht="20.100000000000001" hidden="1" customHeight="1" x14ac:dyDescent="0.25">
      <c r="AJ160" s="9"/>
      <c r="AK160" s="9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9"/>
      <c r="BM160" s="9"/>
    </row>
    <row r="161" spans="36:65" ht="20.100000000000001" hidden="1" customHeight="1" x14ac:dyDescent="0.25">
      <c r="AJ161" s="9"/>
      <c r="AK161" s="9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9"/>
      <c r="BM161" s="9"/>
    </row>
    <row r="162" spans="36:65" ht="20.100000000000001" hidden="1" customHeight="1" x14ac:dyDescent="0.25">
      <c r="AJ162" s="9"/>
      <c r="AK162" s="9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9"/>
      <c r="BM162" s="9"/>
    </row>
    <row r="163" spans="36:65" ht="20.100000000000001" hidden="1" customHeight="1" x14ac:dyDescent="0.25">
      <c r="AJ163" s="9"/>
      <c r="AK163" s="9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9"/>
      <c r="BM163" s="9"/>
    </row>
    <row r="164" spans="36:65" ht="20.100000000000001" hidden="1" customHeight="1" x14ac:dyDescent="0.25">
      <c r="AJ164" s="9"/>
      <c r="AK164" s="9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9"/>
      <c r="BM164" s="9"/>
    </row>
    <row r="165" spans="36:65" ht="20.100000000000001" hidden="1" customHeight="1" x14ac:dyDescent="0.25">
      <c r="AJ165" s="9"/>
      <c r="AK165" s="9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9"/>
      <c r="BM165" s="9"/>
    </row>
    <row r="166" spans="36:65" ht="20.100000000000001" hidden="1" customHeight="1" x14ac:dyDescent="0.25">
      <c r="AJ166" s="9"/>
      <c r="AK166" s="9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9"/>
      <c r="BM166" s="9"/>
    </row>
    <row r="167" spans="36:65" ht="20.100000000000001" hidden="1" customHeight="1" x14ac:dyDescent="0.25">
      <c r="AJ167" s="9"/>
      <c r="AK167" s="9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9"/>
      <c r="BM167" s="9"/>
    </row>
    <row r="168" spans="36:65" ht="20.100000000000001" hidden="1" customHeight="1" x14ac:dyDescent="0.25">
      <c r="AJ168" s="9"/>
      <c r="AK168" s="9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9"/>
      <c r="BM168" s="9"/>
    </row>
    <row r="169" spans="36:65" ht="20.100000000000001" hidden="1" customHeight="1" x14ac:dyDescent="0.25">
      <c r="AJ169" s="9"/>
      <c r="AK169" s="9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9"/>
      <c r="BM169" s="9"/>
    </row>
    <row r="170" spans="36:65" ht="20.100000000000001" hidden="1" customHeight="1" x14ac:dyDescent="0.25">
      <c r="AJ170" s="9"/>
      <c r="AK170" s="9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9"/>
      <c r="BM170" s="9"/>
    </row>
    <row r="171" spans="36:65" ht="20.100000000000001" hidden="1" customHeight="1" x14ac:dyDescent="0.25">
      <c r="AJ171" s="9"/>
      <c r="AK171" s="9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9"/>
      <c r="BM171" s="9"/>
    </row>
    <row r="172" spans="36:65" ht="20.100000000000001" hidden="1" customHeight="1" x14ac:dyDescent="0.25">
      <c r="AJ172" s="9"/>
      <c r="AK172" s="9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9"/>
      <c r="BM172" s="9"/>
    </row>
    <row r="173" spans="36:65" ht="20.100000000000001" hidden="1" customHeight="1" x14ac:dyDescent="0.25">
      <c r="AJ173" s="9"/>
      <c r="AK173" s="9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9"/>
      <c r="BM173" s="9"/>
    </row>
    <row r="174" spans="36:65" ht="20.100000000000001" hidden="1" customHeight="1" x14ac:dyDescent="0.25">
      <c r="AJ174" s="9"/>
      <c r="AK174" s="9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9"/>
      <c r="BM174" s="9"/>
    </row>
    <row r="175" spans="36:65" ht="20.100000000000001" hidden="1" customHeight="1" x14ac:dyDescent="0.25">
      <c r="AJ175" s="9"/>
      <c r="AK175" s="9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9"/>
      <c r="BM175" s="9"/>
    </row>
    <row r="176" spans="36:65" ht="20.100000000000001" hidden="1" customHeight="1" x14ac:dyDescent="0.25">
      <c r="AJ176" s="9"/>
      <c r="AK176" s="9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9"/>
      <c r="BM176" s="9"/>
    </row>
    <row r="177" spans="3:65" ht="20.100000000000001" hidden="1" customHeight="1" x14ac:dyDescent="0.25">
      <c r="AJ177" s="9"/>
      <c r="AK177" s="9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9"/>
      <c r="BM177" s="9"/>
    </row>
    <row r="178" spans="3:65" ht="20.100000000000001" hidden="1" customHeight="1" x14ac:dyDescent="0.25">
      <c r="AJ178" s="9"/>
      <c r="AK178" s="9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9"/>
      <c r="BM178" s="9"/>
    </row>
    <row r="179" spans="3:65" ht="20.100000000000001" hidden="1" customHeight="1" x14ac:dyDescent="0.25">
      <c r="AJ179" s="9"/>
      <c r="AK179" s="9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9"/>
      <c r="BM179" s="9"/>
    </row>
    <row r="180" spans="3:65" ht="20.100000000000001" hidden="1" customHeight="1" x14ac:dyDescent="0.25">
      <c r="AJ180" s="9"/>
      <c r="AK180" s="9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9"/>
      <c r="BM180" s="9"/>
    </row>
    <row r="181" spans="3:65" ht="20.100000000000001" hidden="1" customHeight="1" x14ac:dyDescent="0.25">
      <c r="AJ181" s="9"/>
      <c r="AK181" s="9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9"/>
      <c r="BM181" s="9"/>
    </row>
    <row r="182" spans="3:65" ht="20.100000000000001" hidden="1" customHeight="1" x14ac:dyDescent="0.25">
      <c r="AJ182" s="9"/>
      <c r="AK182" s="9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9"/>
      <c r="BM182" s="9"/>
    </row>
    <row r="183" spans="3:65" ht="20.100000000000001" hidden="1" customHeight="1" x14ac:dyDescent="0.25"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J183" s="9"/>
      <c r="AK183" s="9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9"/>
      <c r="BM183" s="9"/>
    </row>
    <row r="184" spans="3:65" ht="20.100000000000001" hidden="1" customHeight="1" x14ac:dyDescent="0.25"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J184" s="9"/>
      <c r="AK184" s="9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9"/>
      <c r="BM184" s="9"/>
    </row>
    <row r="185" spans="3:65" ht="20.100000000000001" hidden="1" customHeight="1" x14ac:dyDescent="0.25"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J185" s="9"/>
      <c r="AK185" s="9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9"/>
      <c r="BM185" s="9"/>
    </row>
    <row r="186" spans="3:65" ht="20.100000000000001" hidden="1" customHeight="1" x14ac:dyDescent="0.25"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J186" s="9"/>
      <c r="AK186" s="9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9"/>
      <c r="BM186" s="9"/>
    </row>
    <row r="187" spans="3:65" ht="20.100000000000001" hidden="1" customHeight="1" x14ac:dyDescent="0.25"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J187" s="9"/>
      <c r="AK187" s="9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9"/>
      <c r="BM187" s="9"/>
    </row>
    <row r="188" spans="3:65" ht="20.100000000000001" hidden="1" customHeight="1" x14ac:dyDescent="0.25"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J188" s="9"/>
      <c r="AK188" s="9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9"/>
      <c r="BM188" s="9"/>
    </row>
    <row r="189" spans="3:65" ht="20.100000000000001" hidden="1" customHeight="1" x14ac:dyDescent="0.25"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J189" s="9"/>
      <c r="AK189" s="9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9"/>
      <c r="BM189" s="9"/>
    </row>
    <row r="190" spans="3:65" ht="20.100000000000001" hidden="1" customHeight="1" x14ac:dyDescent="0.25"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J190" s="9"/>
      <c r="AK190" s="9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9"/>
      <c r="BM190" s="9"/>
    </row>
    <row r="191" spans="3:65" ht="20.100000000000001" hidden="1" customHeight="1" x14ac:dyDescent="0.25"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J191" s="9"/>
      <c r="AK191" s="9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9"/>
      <c r="BM191" s="9"/>
    </row>
    <row r="192" spans="3:65" ht="20.100000000000001" hidden="1" customHeight="1" x14ac:dyDescent="0.25"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J192" s="9"/>
      <c r="AK192" s="9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9"/>
      <c r="BM192" s="9"/>
    </row>
    <row r="193" spans="3:65" ht="20.100000000000001" hidden="1" customHeight="1" x14ac:dyDescent="0.25"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J193" s="9"/>
      <c r="AK193" s="9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9"/>
      <c r="BM193" s="9"/>
    </row>
    <row r="194" spans="3:65" ht="20.100000000000001" hidden="1" customHeight="1" x14ac:dyDescent="0.25"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J194" s="9"/>
      <c r="AK194" s="9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9"/>
      <c r="BM194" s="9"/>
    </row>
    <row r="195" spans="3:65" ht="20.100000000000001" hidden="1" customHeight="1" x14ac:dyDescent="0.25"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J195" s="9"/>
      <c r="AK195" s="9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9"/>
      <c r="BM195" s="9"/>
    </row>
    <row r="196" spans="3:65" ht="20.100000000000001" hidden="1" customHeight="1" x14ac:dyDescent="0.25"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J196" s="9"/>
      <c r="AK196" s="9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9"/>
      <c r="BM196" s="9"/>
    </row>
    <row r="197" spans="3:65" ht="20.100000000000001" hidden="1" customHeight="1" x14ac:dyDescent="0.25"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J197" s="9"/>
      <c r="AK197" s="9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9"/>
      <c r="BM197" s="9"/>
    </row>
    <row r="198" spans="3:65" ht="20.100000000000001" hidden="1" customHeight="1" x14ac:dyDescent="0.25"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J198" s="9"/>
      <c r="AK198" s="9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9"/>
      <c r="BM198" s="9"/>
    </row>
    <row r="199" spans="3:65" ht="20.100000000000001" hidden="1" customHeight="1" x14ac:dyDescent="0.25"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J199" s="9"/>
      <c r="AK199" s="9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9"/>
      <c r="BM199" s="9"/>
    </row>
    <row r="200" spans="3:65" ht="20.100000000000001" hidden="1" customHeight="1" x14ac:dyDescent="0.25"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J200" s="9"/>
      <c r="AK200" s="9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9"/>
      <c r="BM200" s="9"/>
    </row>
    <row r="201" spans="3:65" ht="20.100000000000001" hidden="1" customHeight="1" x14ac:dyDescent="0.25"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J201" s="9"/>
      <c r="AK201" s="9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9"/>
      <c r="BM201" s="9"/>
    </row>
    <row r="202" spans="3:65" ht="20.100000000000001" hidden="1" customHeight="1" x14ac:dyDescent="0.25"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J202" s="9"/>
      <c r="AK202" s="9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9"/>
      <c r="BM202" s="9"/>
    </row>
    <row r="203" spans="3:65" ht="20.100000000000001" hidden="1" customHeight="1" x14ac:dyDescent="0.25"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J203" s="9"/>
      <c r="AK203" s="9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9"/>
      <c r="BM203" s="9"/>
    </row>
    <row r="204" spans="3:65" ht="20.100000000000001" hidden="1" customHeight="1" x14ac:dyDescent="0.25"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J204" s="9"/>
      <c r="AK204" s="9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9"/>
      <c r="BM204" s="9"/>
    </row>
    <row r="205" spans="3:65" ht="20.100000000000001" hidden="1" customHeight="1" x14ac:dyDescent="0.25"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J205" s="9"/>
      <c r="AK205" s="9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9"/>
      <c r="BM205" s="9"/>
    </row>
    <row r="206" spans="3:65" ht="20.100000000000001" hidden="1" customHeight="1" x14ac:dyDescent="0.25"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J206" s="9"/>
      <c r="AK206" s="9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9"/>
      <c r="BM206" s="9"/>
    </row>
    <row r="207" spans="3:65" ht="20.100000000000001" hidden="1" customHeight="1" x14ac:dyDescent="0.25"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J207" s="9"/>
      <c r="AK207" s="9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9"/>
      <c r="BM207" s="9"/>
    </row>
    <row r="208" spans="3:65" ht="20.100000000000001" hidden="1" customHeight="1" x14ac:dyDescent="0.25"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J208" s="9"/>
      <c r="AK208" s="9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9"/>
      <c r="BM208" s="9"/>
    </row>
    <row r="209" spans="3:65" ht="20.100000000000001" hidden="1" customHeight="1" x14ac:dyDescent="0.25"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J209" s="9"/>
      <c r="AK209" s="9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9"/>
      <c r="BM209" s="9"/>
    </row>
    <row r="210" spans="3:65" ht="20.100000000000001" hidden="1" customHeight="1" x14ac:dyDescent="0.25"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J210" s="9"/>
      <c r="AK210" s="9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9"/>
      <c r="BM210" s="9"/>
    </row>
    <row r="211" spans="3:65" ht="20.100000000000001" hidden="1" customHeight="1" x14ac:dyDescent="0.25"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J211" s="9"/>
      <c r="AK211" s="9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9"/>
      <c r="BM211" s="9"/>
    </row>
    <row r="212" spans="3:65" ht="20.100000000000001" hidden="1" customHeight="1" x14ac:dyDescent="0.25"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J212" s="9"/>
      <c r="AK212" s="9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9"/>
      <c r="BM212" s="9"/>
    </row>
    <row r="213" spans="3:65" ht="20.100000000000001" hidden="1" customHeight="1" x14ac:dyDescent="0.25"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J213" s="9"/>
      <c r="AK213" s="9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9"/>
      <c r="BM213" s="9"/>
    </row>
    <row r="214" spans="3:65" ht="20.100000000000001" hidden="1" customHeight="1" x14ac:dyDescent="0.25"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J214" s="9"/>
      <c r="AK214" s="9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9"/>
      <c r="BM214" s="9"/>
    </row>
    <row r="215" spans="3:65" ht="20.100000000000001" hidden="1" customHeight="1" x14ac:dyDescent="0.25"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J215" s="9"/>
      <c r="AK215" s="9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9"/>
      <c r="BM215" s="9"/>
    </row>
    <row r="216" spans="3:65" ht="20.100000000000001" hidden="1" customHeight="1" x14ac:dyDescent="0.25"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J216" s="9"/>
      <c r="AK216" s="9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9"/>
      <c r="BM216" s="9"/>
    </row>
    <row r="217" spans="3:65" ht="20.100000000000001" hidden="1" customHeight="1" x14ac:dyDescent="0.25"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J217" s="9"/>
      <c r="AK217" s="9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9"/>
      <c r="BM217" s="9"/>
    </row>
    <row r="218" spans="3:65" ht="20.100000000000001" hidden="1" customHeight="1" x14ac:dyDescent="0.25"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J218" s="9"/>
      <c r="AK218" s="9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9"/>
      <c r="BM218" s="9"/>
    </row>
    <row r="219" spans="3:65" ht="20.100000000000001" hidden="1" customHeight="1" x14ac:dyDescent="0.25"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J219" s="9"/>
      <c r="AK219" s="9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9"/>
      <c r="BM219" s="9"/>
    </row>
    <row r="220" spans="3:65" ht="20.100000000000001" hidden="1" customHeight="1" x14ac:dyDescent="0.25"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J220" s="9"/>
      <c r="AK220" s="9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9"/>
      <c r="BM220" s="9"/>
    </row>
    <row r="221" spans="3:65" ht="20.100000000000001" hidden="1" customHeight="1" x14ac:dyDescent="0.25"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J221" s="9"/>
      <c r="AK221" s="9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9"/>
      <c r="BM221" s="9"/>
    </row>
    <row r="222" spans="3:65" ht="20.100000000000001" hidden="1" customHeight="1" x14ac:dyDescent="0.25"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J222" s="9"/>
      <c r="AK222" s="9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9"/>
      <c r="BM222" s="9"/>
    </row>
    <row r="223" spans="3:65" ht="20.100000000000001" hidden="1" customHeight="1" x14ac:dyDescent="0.25"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J223" s="9"/>
      <c r="AK223" s="9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9"/>
      <c r="BM223" s="9"/>
    </row>
    <row r="224" spans="3:65" ht="20.100000000000001" hidden="1" customHeight="1" x14ac:dyDescent="0.25"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J224" s="9"/>
      <c r="AK224" s="9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9"/>
      <c r="BM224" s="9"/>
    </row>
    <row r="225" spans="3:65" ht="20.100000000000001" hidden="1" customHeight="1" x14ac:dyDescent="0.25"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J225" s="9"/>
      <c r="AK225" s="9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9"/>
      <c r="BM225" s="9"/>
    </row>
    <row r="226" spans="3:65" ht="20.100000000000001" hidden="1" customHeight="1" x14ac:dyDescent="0.25"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J226" s="9"/>
      <c r="AK226" s="9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9"/>
      <c r="BM226" s="9"/>
    </row>
    <row r="227" spans="3:65" ht="20.100000000000001" hidden="1" customHeight="1" x14ac:dyDescent="0.25"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J227" s="9"/>
      <c r="AK227" s="9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9"/>
      <c r="BM227" s="9"/>
    </row>
    <row r="228" spans="3:65" ht="20.100000000000001" hidden="1" customHeight="1" x14ac:dyDescent="0.25"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J228" s="9"/>
      <c r="AK228" s="9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9"/>
      <c r="BM228" s="9"/>
    </row>
    <row r="229" spans="3:65" ht="20.100000000000001" hidden="1" customHeight="1" x14ac:dyDescent="0.25"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J229" s="9"/>
      <c r="AK229" s="9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9"/>
      <c r="BM229" s="9"/>
    </row>
    <row r="230" spans="3:65" ht="20.100000000000001" hidden="1" customHeight="1" x14ac:dyDescent="0.25"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J230" s="9"/>
      <c r="AK230" s="9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9"/>
      <c r="BM230" s="9"/>
    </row>
    <row r="231" spans="3:65" ht="20.100000000000001" hidden="1" customHeight="1" x14ac:dyDescent="0.25"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J231" s="9"/>
      <c r="AK231" s="9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9"/>
      <c r="BM231" s="9"/>
    </row>
    <row r="232" spans="3:65" ht="20.100000000000001" hidden="1" customHeight="1" x14ac:dyDescent="0.25"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J232" s="9"/>
      <c r="AK232" s="9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9"/>
      <c r="BM232" s="9"/>
    </row>
    <row r="233" spans="3:65" ht="20.100000000000001" hidden="1" customHeight="1" x14ac:dyDescent="0.25"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J233" s="9"/>
      <c r="AK233" s="9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9"/>
      <c r="BM233" s="9"/>
    </row>
    <row r="234" spans="3:65" ht="20.100000000000001" hidden="1" customHeight="1" x14ac:dyDescent="0.25"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J234" s="9"/>
      <c r="AK234" s="9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9"/>
      <c r="BM234" s="9"/>
    </row>
    <row r="235" spans="3:65" ht="20.100000000000001" hidden="1" customHeight="1" x14ac:dyDescent="0.25"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J235" s="9"/>
      <c r="AK235" s="9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9"/>
      <c r="BM235" s="9"/>
    </row>
    <row r="236" spans="3:65" ht="20.100000000000001" hidden="1" customHeight="1" x14ac:dyDescent="0.25"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J236" s="9"/>
      <c r="AK236" s="9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9"/>
      <c r="BM236" s="9"/>
    </row>
    <row r="237" spans="3:65" ht="20.100000000000001" hidden="1" customHeight="1" x14ac:dyDescent="0.25"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J237" s="9"/>
      <c r="AK237" s="9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9"/>
      <c r="BM237" s="9"/>
    </row>
    <row r="238" spans="3:65" ht="20.100000000000001" hidden="1" customHeight="1" x14ac:dyDescent="0.25"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J238" s="9"/>
      <c r="AK238" s="9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9"/>
      <c r="BM238" s="9"/>
    </row>
    <row r="239" spans="3:65" ht="20.100000000000001" hidden="1" customHeight="1" x14ac:dyDescent="0.25"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J239" s="9"/>
      <c r="AK239" s="9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9"/>
      <c r="BM239" s="9"/>
    </row>
    <row r="240" spans="3:65" ht="20.100000000000001" hidden="1" customHeight="1" x14ac:dyDescent="0.25"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J240" s="9"/>
      <c r="AK240" s="9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9"/>
      <c r="BM240" s="9"/>
    </row>
    <row r="241" spans="3:65" ht="20.100000000000001" hidden="1" customHeight="1" x14ac:dyDescent="0.25"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J241" s="9"/>
      <c r="AK241" s="9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9"/>
      <c r="BM241" s="9"/>
    </row>
    <row r="242" spans="3:65" ht="20.100000000000001" hidden="1" customHeight="1" x14ac:dyDescent="0.25"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J242" s="9"/>
      <c r="AK242" s="9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9"/>
      <c r="BM242" s="9"/>
    </row>
    <row r="243" spans="3:65" ht="20.100000000000001" hidden="1" customHeight="1" x14ac:dyDescent="0.25"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J243" s="9"/>
      <c r="AK243" s="9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9"/>
      <c r="BM243" s="9"/>
    </row>
    <row r="244" spans="3:65" ht="20.100000000000001" hidden="1" customHeight="1" x14ac:dyDescent="0.25"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J244" s="9"/>
      <c r="AK244" s="9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9"/>
      <c r="BM244" s="9"/>
    </row>
    <row r="245" spans="3:65" ht="20.100000000000001" hidden="1" customHeight="1" x14ac:dyDescent="0.25"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J245" s="9"/>
      <c r="AK245" s="9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9"/>
      <c r="BM245" s="9"/>
    </row>
    <row r="246" spans="3:65" ht="20.100000000000001" hidden="1" customHeight="1" x14ac:dyDescent="0.25"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J246" s="9"/>
      <c r="AK246" s="9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9"/>
      <c r="BM246" s="9"/>
    </row>
    <row r="247" spans="3:65" ht="20.100000000000001" hidden="1" customHeight="1" x14ac:dyDescent="0.25"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J247" s="9"/>
      <c r="AK247" s="9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9"/>
      <c r="BM247" s="9"/>
    </row>
    <row r="248" spans="3:65" ht="20.100000000000001" hidden="1" customHeight="1" x14ac:dyDescent="0.25"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J248" s="9"/>
      <c r="AK248" s="9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9"/>
      <c r="BM248" s="9"/>
    </row>
    <row r="249" spans="3:65" ht="20.100000000000001" hidden="1" customHeight="1" x14ac:dyDescent="0.25"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J249" s="9"/>
      <c r="AK249" s="9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9"/>
      <c r="BM249" s="9"/>
    </row>
    <row r="250" spans="3:65" ht="20.100000000000001" hidden="1" customHeight="1" x14ac:dyDescent="0.25"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J250" s="9"/>
      <c r="AK250" s="9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9"/>
      <c r="BM250" s="9"/>
    </row>
    <row r="251" spans="3:65" ht="20.100000000000001" hidden="1" customHeight="1" x14ac:dyDescent="0.25"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J251" s="9"/>
      <c r="AK251" s="9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9"/>
      <c r="BM251" s="9"/>
    </row>
    <row r="252" spans="3:65" ht="20.100000000000001" hidden="1" customHeight="1" x14ac:dyDescent="0.25"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J252" s="9"/>
      <c r="AK252" s="9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9"/>
      <c r="BM252" s="9"/>
    </row>
    <row r="253" spans="3:65" ht="20.100000000000001" hidden="1" customHeight="1" x14ac:dyDescent="0.25"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J253" s="9"/>
      <c r="AK253" s="9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9"/>
      <c r="BM253" s="9"/>
    </row>
    <row r="254" spans="3:65" ht="20.100000000000001" hidden="1" customHeight="1" x14ac:dyDescent="0.25"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J254" s="9"/>
      <c r="AK254" s="9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9"/>
      <c r="BM254" s="9"/>
    </row>
    <row r="255" spans="3:65" ht="20.100000000000001" hidden="1" customHeight="1" x14ac:dyDescent="0.25"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J255" s="9"/>
      <c r="AK255" s="9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9"/>
      <c r="BM255" s="9"/>
    </row>
    <row r="256" spans="3:65" ht="20.100000000000001" hidden="1" customHeight="1" x14ac:dyDescent="0.25"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J256" s="9"/>
      <c r="AK256" s="9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9"/>
      <c r="BM256" s="9"/>
    </row>
    <row r="257" spans="3:65" ht="20.100000000000001" hidden="1" customHeight="1" x14ac:dyDescent="0.25"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J257" s="9"/>
      <c r="AK257" s="9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9"/>
      <c r="BM257" s="9"/>
    </row>
    <row r="258" spans="3:65" ht="20.100000000000001" hidden="1" customHeight="1" x14ac:dyDescent="0.25"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J258" s="9"/>
      <c r="AK258" s="9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9"/>
      <c r="BM258" s="9"/>
    </row>
    <row r="259" spans="3:65" ht="20.100000000000001" hidden="1" customHeight="1" x14ac:dyDescent="0.25"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J259" s="9"/>
      <c r="AK259" s="9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9"/>
      <c r="BM259" s="9"/>
    </row>
    <row r="260" spans="3:65" ht="20.100000000000001" hidden="1" customHeight="1" x14ac:dyDescent="0.25"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J260" s="9"/>
      <c r="AK260" s="9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9"/>
      <c r="BM260" s="9"/>
    </row>
    <row r="261" spans="3:65" ht="20.100000000000001" hidden="1" customHeight="1" x14ac:dyDescent="0.25"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J261" s="9"/>
      <c r="AK261" s="9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9"/>
      <c r="BM261" s="9"/>
    </row>
    <row r="262" spans="3:65" ht="20.100000000000001" hidden="1" customHeight="1" x14ac:dyDescent="0.25"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J262" s="9"/>
      <c r="AK262" s="9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9"/>
      <c r="BM262" s="9"/>
    </row>
    <row r="263" spans="3:65" ht="20.100000000000001" hidden="1" customHeight="1" x14ac:dyDescent="0.25"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J263" s="9"/>
      <c r="AK263" s="9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9"/>
      <c r="BM263" s="9"/>
    </row>
    <row r="264" spans="3:65" ht="20.100000000000001" hidden="1" customHeight="1" x14ac:dyDescent="0.25"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J264" s="9"/>
      <c r="AK264" s="9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9"/>
      <c r="BM264" s="9"/>
    </row>
    <row r="265" spans="3:65" ht="20.100000000000001" hidden="1" customHeight="1" x14ac:dyDescent="0.25"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J265" s="9"/>
      <c r="AK265" s="9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9"/>
      <c r="BM265" s="9"/>
    </row>
    <row r="266" spans="3:65" ht="20.100000000000001" hidden="1" customHeight="1" x14ac:dyDescent="0.25"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J266" s="9"/>
      <c r="AK266" s="9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9"/>
      <c r="BM266" s="9"/>
    </row>
    <row r="267" spans="3:65" ht="20.100000000000001" hidden="1" customHeight="1" x14ac:dyDescent="0.25"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J267" s="9"/>
      <c r="AK267" s="9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9"/>
      <c r="BM267" s="9"/>
    </row>
    <row r="268" spans="3:65" ht="20.100000000000001" hidden="1" customHeight="1" x14ac:dyDescent="0.25">
      <c r="C268" s="9"/>
      <c r="D268" s="9"/>
      <c r="E268" s="9"/>
      <c r="F268" s="9"/>
      <c r="G268" s="9"/>
      <c r="H268" s="9"/>
      <c r="I268" s="9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</row>
    <row r="269" spans="3:65" ht="20.100000000000001" hidden="1" customHeight="1" x14ac:dyDescent="0.25">
      <c r="C269" s="9"/>
      <c r="D269" s="9"/>
      <c r="E269" s="9"/>
      <c r="F269" s="9"/>
      <c r="G269" s="9"/>
      <c r="H269" s="9"/>
      <c r="I269" s="9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</row>
    <row r="270" spans="3:65" ht="20.100000000000001" hidden="1" customHeight="1" x14ac:dyDescent="0.25"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</row>
    <row r="271" spans="3:65" ht="20.100000000000001" hidden="1" customHeight="1" x14ac:dyDescent="0.25">
      <c r="C271" s="9"/>
      <c r="D271" s="9"/>
      <c r="E271" s="9"/>
      <c r="F271" s="9"/>
      <c r="G271" s="9"/>
      <c r="H271" s="9"/>
      <c r="I271" s="9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</row>
    <row r="272" spans="3:65" ht="20.100000000000001" hidden="1" customHeight="1" x14ac:dyDescent="0.25">
      <c r="C272" s="9"/>
      <c r="D272" s="9"/>
      <c r="E272" s="9"/>
      <c r="F272" s="9"/>
      <c r="G272" s="9"/>
      <c r="H272" s="9"/>
      <c r="I272" s="9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</row>
    <row r="273" spans="3:65" ht="20.100000000000001" hidden="1" customHeight="1" x14ac:dyDescent="0.25">
      <c r="C273" s="9"/>
      <c r="D273" s="9"/>
      <c r="E273" s="9"/>
      <c r="F273" s="9"/>
      <c r="G273" s="9"/>
      <c r="H273" s="9"/>
      <c r="I273" s="9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</row>
    <row r="274" spans="3:65" ht="20.100000000000001" hidden="1" customHeight="1" x14ac:dyDescent="0.25"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</row>
    <row r="275" spans="3:65" ht="20.100000000000001" hidden="1" customHeight="1" x14ac:dyDescent="0.25"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</row>
    <row r="276" spans="3:65" ht="20.100000000000001" hidden="1" customHeight="1" x14ac:dyDescent="0.25"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</row>
    <row r="277" spans="3:65" ht="20.100000000000001" hidden="1" customHeight="1" x14ac:dyDescent="0.25">
      <c r="C277" s="9"/>
      <c r="D277" s="9"/>
      <c r="E277" s="9"/>
      <c r="F277" s="9"/>
      <c r="G277" s="9"/>
      <c r="H277" s="9"/>
      <c r="I277" s="9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</row>
    <row r="278" spans="3:65" ht="20.100000000000001" hidden="1" customHeight="1" x14ac:dyDescent="0.25">
      <c r="C278" s="9"/>
      <c r="D278" s="9"/>
      <c r="E278" s="9"/>
      <c r="F278" s="9"/>
      <c r="G278" s="9"/>
      <c r="H278" s="9"/>
      <c r="I278" s="9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</row>
    <row r="279" spans="3:65" ht="20.100000000000001" hidden="1" customHeight="1" x14ac:dyDescent="0.25"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</row>
    <row r="280" spans="3:65" ht="20.100000000000001" hidden="1" customHeight="1" x14ac:dyDescent="0.25">
      <c r="C280" s="9"/>
      <c r="D280" s="9"/>
      <c r="E280" s="9"/>
      <c r="F280" s="9"/>
      <c r="G280" s="9"/>
      <c r="H280" s="9"/>
      <c r="I280" s="9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</row>
    <row r="281" spans="3:65" ht="20.100000000000001" hidden="1" customHeight="1" x14ac:dyDescent="0.25">
      <c r="C281" s="9"/>
      <c r="D281" s="9"/>
      <c r="E281" s="9"/>
      <c r="F281" s="9"/>
      <c r="G281" s="9"/>
      <c r="H281" s="9"/>
      <c r="I281" s="9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</row>
    <row r="282" spans="3:65" ht="20.100000000000001" hidden="1" customHeight="1" x14ac:dyDescent="0.25">
      <c r="C282" s="9"/>
      <c r="D282" s="9"/>
      <c r="E282" s="9"/>
      <c r="F282" s="9"/>
      <c r="G282" s="9"/>
      <c r="H282" s="9"/>
      <c r="I282" s="9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</row>
    <row r="283" spans="3:65" ht="20.100000000000001" hidden="1" customHeight="1" x14ac:dyDescent="0.25">
      <c r="C283" s="9"/>
      <c r="D283" s="9"/>
      <c r="E283" s="9"/>
      <c r="F283" s="9"/>
      <c r="G283" s="9"/>
      <c r="H283" s="9"/>
      <c r="I283" s="9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</row>
    <row r="284" spans="3:65" ht="20.100000000000001" hidden="1" customHeight="1" x14ac:dyDescent="0.25">
      <c r="C284" s="9"/>
      <c r="D284" s="9"/>
      <c r="E284" s="9"/>
      <c r="F284" s="9"/>
      <c r="G284" s="9"/>
      <c r="H284" s="9"/>
      <c r="I284" s="9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</row>
    <row r="285" spans="3:65" ht="20.100000000000001" hidden="1" customHeight="1" x14ac:dyDescent="0.25">
      <c r="C285" s="9"/>
      <c r="D285" s="9"/>
      <c r="E285" s="9"/>
      <c r="F285" s="9"/>
      <c r="G285" s="9"/>
      <c r="H285" s="9"/>
      <c r="I285" s="9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</row>
    <row r="286" spans="3:65" ht="20.100000000000001" hidden="1" customHeight="1" x14ac:dyDescent="0.25">
      <c r="C286" s="9"/>
      <c r="D286" s="9"/>
      <c r="E286" s="9"/>
      <c r="F286" s="9"/>
      <c r="G286" s="9"/>
      <c r="H286" s="9"/>
      <c r="I286" s="9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</row>
    <row r="287" spans="3:65" ht="20.100000000000001" hidden="1" customHeight="1" x14ac:dyDescent="0.25">
      <c r="C287" s="9"/>
      <c r="D287" s="9"/>
      <c r="E287" s="9"/>
      <c r="F287" s="9"/>
      <c r="G287" s="9"/>
      <c r="H287" s="9"/>
      <c r="I287" s="9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</row>
    <row r="288" spans="3:65" ht="20.100000000000001" hidden="1" customHeight="1" x14ac:dyDescent="0.25">
      <c r="C288" s="9"/>
      <c r="D288" s="9"/>
      <c r="E288" s="9"/>
      <c r="F288" s="9"/>
      <c r="G288" s="9"/>
      <c r="H288" s="9"/>
      <c r="I288" s="9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</row>
    <row r="289" spans="3:65" ht="20.100000000000001" hidden="1" customHeight="1" x14ac:dyDescent="0.25">
      <c r="C289" s="9"/>
      <c r="D289" s="9"/>
      <c r="E289" s="9"/>
      <c r="F289" s="9"/>
      <c r="G289" s="9"/>
      <c r="H289" s="9"/>
      <c r="I289" s="9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</row>
    <row r="290" spans="3:65" ht="20.100000000000001" hidden="1" customHeight="1" x14ac:dyDescent="0.25">
      <c r="C290" s="9"/>
      <c r="D290" s="9"/>
      <c r="E290" s="9"/>
      <c r="F290" s="9"/>
      <c r="G290" s="9"/>
      <c r="H290" s="9"/>
      <c r="I290" s="9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</row>
    <row r="291" spans="3:65" ht="20.100000000000001" hidden="1" customHeight="1" x14ac:dyDescent="0.25">
      <c r="C291" s="9"/>
      <c r="D291" s="9"/>
      <c r="E291" s="9"/>
      <c r="F291" s="9"/>
      <c r="G291" s="9"/>
      <c r="H291" s="9"/>
      <c r="I291" s="9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</row>
    <row r="292" spans="3:65" ht="20.100000000000001" hidden="1" customHeight="1" x14ac:dyDescent="0.25">
      <c r="C292" s="9"/>
      <c r="D292" s="9"/>
      <c r="E292" s="9"/>
      <c r="F292" s="9"/>
      <c r="G292" s="9"/>
      <c r="H292" s="9"/>
      <c r="I292" s="9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</row>
    <row r="293" spans="3:65" ht="20.100000000000001" hidden="1" customHeight="1" x14ac:dyDescent="0.25">
      <c r="C293" s="9"/>
      <c r="D293" s="9"/>
      <c r="E293" s="9"/>
      <c r="F293" s="9"/>
      <c r="G293" s="9"/>
      <c r="H293" s="9"/>
      <c r="I293" s="9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</row>
    <row r="294" spans="3:65" ht="20.100000000000001" hidden="1" customHeight="1" x14ac:dyDescent="0.25">
      <c r="C294" s="9"/>
      <c r="D294" s="9"/>
      <c r="E294" s="9"/>
      <c r="F294" s="9"/>
      <c r="G294" s="9"/>
      <c r="H294" s="9"/>
      <c r="I294" s="9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</row>
    <row r="295" spans="3:65" ht="20.100000000000001" hidden="1" customHeight="1" x14ac:dyDescent="0.25">
      <c r="C295" s="9"/>
      <c r="D295" s="9"/>
      <c r="E295" s="9"/>
      <c r="F295" s="9"/>
      <c r="G295" s="9"/>
      <c r="H295" s="9"/>
      <c r="I295" s="9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</row>
    <row r="296" spans="3:65" ht="20.100000000000001" hidden="1" customHeight="1" x14ac:dyDescent="0.25">
      <c r="C296" s="9"/>
      <c r="D296" s="9"/>
      <c r="E296" s="9"/>
      <c r="F296" s="9"/>
      <c r="G296" s="9"/>
      <c r="H296" s="9"/>
      <c r="I296" s="9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</row>
    <row r="297" spans="3:65" ht="20.100000000000001" hidden="1" customHeight="1" x14ac:dyDescent="0.25">
      <c r="C297" s="9"/>
      <c r="D297" s="9"/>
      <c r="E297" s="9"/>
      <c r="F297" s="9"/>
      <c r="G297" s="9"/>
      <c r="H297" s="9"/>
      <c r="I297" s="9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</row>
    <row r="298" spans="3:65" ht="20.100000000000001" hidden="1" customHeight="1" x14ac:dyDescent="0.25">
      <c r="C298" s="9"/>
      <c r="D298" s="9"/>
      <c r="E298" s="9"/>
      <c r="F298" s="9"/>
      <c r="G298" s="9"/>
      <c r="H298" s="9"/>
      <c r="I298" s="9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</row>
    <row r="299" spans="3:65" ht="20.100000000000001" hidden="1" customHeight="1" x14ac:dyDescent="0.25">
      <c r="C299" s="9"/>
      <c r="D299" s="9"/>
      <c r="E299" s="9"/>
      <c r="F299" s="9"/>
      <c r="G299" s="9"/>
      <c r="H299" s="9"/>
      <c r="I299" s="9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</row>
    <row r="300" spans="3:65" ht="20.100000000000001" hidden="1" customHeight="1" x14ac:dyDescent="0.25">
      <c r="C300" s="9"/>
      <c r="D300" s="9"/>
      <c r="E300" s="9"/>
      <c r="F300" s="9"/>
      <c r="G300" s="9"/>
      <c r="H300" s="9"/>
      <c r="I300" s="9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</row>
    <row r="301" spans="3:65" ht="20.100000000000001" hidden="1" customHeight="1" x14ac:dyDescent="0.25"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</row>
    <row r="302" spans="3:65" ht="20.100000000000001" hidden="1" customHeight="1" x14ac:dyDescent="0.25">
      <c r="C302" s="9"/>
      <c r="D302" s="9"/>
      <c r="E302" s="9"/>
      <c r="F302" s="9"/>
      <c r="G302" s="9"/>
      <c r="H302" s="9"/>
      <c r="I302" s="9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</row>
    <row r="303" spans="3:65" ht="20.100000000000001" hidden="1" customHeight="1" x14ac:dyDescent="0.25">
      <c r="C303" s="9"/>
      <c r="D303" s="9"/>
      <c r="E303" s="9"/>
      <c r="F303" s="9"/>
      <c r="G303" s="9"/>
      <c r="H303" s="9"/>
      <c r="I303" s="9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</row>
    <row r="304" spans="3:65" ht="20.100000000000001" hidden="1" customHeight="1" x14ac:dyDescent="0.25">
      <c r="C304" s="9"/>
      <c r="D304" s="9"/>
      <c r="E304" s="9"/>
      <c r="F304" s="9"/>
      <c r="G304" s="9"/>
      <c r="H304" s="9"/>
      <c r="I304" s="9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</row>
    <row r="305" spans="3:54" ht="20.100000000000001" hidden="1" customHeight="1" x14ac:dyDescent="0.25"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</row>
    <row r="306" spans="3:54" ht="20.100000000000001" hidden="1" customHeight="1" x14ac:dyDescent="0.25">
      <c r="C306" s="9"/>
      <c r="D306" s="9"/>
      <c r="E306" s="9"/>
      <c r="F306" s="9"/>
      <c r="G306" s="9"/>
      <c r="H306" s="9"/>
      <c r="I306" s="9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</row>
    <row r="307" spans="3:54" ht="20.100000000000001" hidden="1" customHeight="1" x14ac:dyDescent="0.25">
      <c r="C307" s="9"/>
      <c r="D307" s="9"/>
      <c r="E307" s="9"/>
      <c r="F307" s="9"/>
      <c r="G307" s="9"/>
      <c r="H307" s="9"/>
      <c r="I307" s="9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</row>
    <row r="308" spans="3:54" ht="20.100000000000001" hidden="1" customHeight="1" x14ac:dyDescent="0.25">
      <c r="C308" s="9"/>
      <c r="D308" s="9"/>
      <c r="E308" s="9"/>
      <c r="F308" s="9"/>
      <c r="G308" s="9"/>
      <c r="H308" s="9"/>
      <c r="I308" s="9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</row>
    <row r="309" spans="3:54" ht="20.100000000000001" hidden="1" customHeight="1" x14ac:dyDescent="0.25">
      <c r="C309" s="9"/>
      <c r="D309" s="9"/>
      <c r="E309" s="9"/>
      <c r="F309" s="9"/>
      <c r="G309" s="9"/>
      <c r="H309" s="9"/>
      <c r="I309" s="9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</row>
    <row r="310" spans="3:54" ht="20.100000000000001" hidden="1" customHeight="1" x14ac:dyDescent="0.25">
      <c r="C310" s="9"/>
      <c r="D310" s="9"/>
      <c r="E310" s="9"/>
      <c r="F310" s="9"/>
      <c r="G310" s="9"/>
      <c r="H310" s="9"/>
      <c r="I310" s="9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</row>
    <row r="311" spans="3:54" ht="20.100000000000001" hidden="1" customHeight="1" x14ac:dyDescent="0.25">
      <c r="C311" s="9"/>
      <c r="D311" s="9"/>
      <c r="E311" s="9"/>
      <c r="F311" s="9"/>
      <c r="G311" s="9"/>
      <c r="H311" s="9"/>
      <c r="I311" s="9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</row>
    <row r="312" spans="3:54" ht="20.100000000000001" hidden="1" customHeight="1" x14ac:dyDescent="0.25">
      <c r="C312" s="9"/>
      <c r="D312" s="9"/>
      <c r="E312" s="9"/>
      <c r="F312" s="9"/>
      <c r="G312" s="9"/>
      <c r="H312" s="9"/>
      <c r="I312" s="9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</row>
    <row r="313" spans="3:54" ht="20.100000000000001" hidden="1" customHeight="1" x14ac:dyDescent="0.25">
      <c r="C313" s="9"/>
      <c r="D313" s="9"/>
      <c r="E313" s="9"/>
      <c r="F313" s="9"/>
      <c r="G313" s="9"/>
      <c r="H313" s="9"/>
      <c r="I313" s="9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</row>
    <row r="314" spans="3:54" ht="20.100000000000001" hidden="1" customHeight="1" x14ac:dyDescent="0.25">
      <c r="C314" s="9"/>
      <c r="D314" s="9"/>
      <c r="E314" s="9"/>
      <c r="F314" s="9"/>
      <c r="G314" s="9"/>
      <c r="H314" s="9"/>
      <c r="I314" s="9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</row>
    <row r="315" spans="3:54" ht="20.100000000000001" hidden="1" customHeight="1" x14ac:dyDescent="0.25">
      <c r="C315" s="9"/>
      <c r="D315" s="9"/>
      <c r="E315" s="9"/>
      <c r="F315" s="9"/>
      <c r="G315" s="9"/>
      <c r="H315" s="9"/>
      <c r="I315" s="9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</row>
    <row r="316" spans="3:54" ht="20.100000000000001" hidden="1" customHeight="1" x14ac:dyDescent="0.25">
      <c r="C316" s="9"/>
      <c r="D316" s="9"/>
      <c r="E316" s="9"/>
      <c r="F316" s="9"/>
      <c r="G316" s="9"/>
      <c r="H316" s="9"/>
      <c r="I316" s="9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</row>
    <row r="317" spans="3:54" ht="20.100000000000001" hidden="1" customHeight="1" x14ac:dyDescent="0.25">
      <c r="C317" s="9"/>
      <c r="D317" s="9"/>
      <c r="E317" s="9"/>
      <c r="F317" s="9"/>
      <c r="G317" s="9"/>
      <c r="H317" s="9"/>
      <c r="I317" s="9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</row>
    <row r="318" spans="3:54" ht="20.100000000000001" hidden="1" customHeight="1" x14ac:dyDescent="0.25">
      <c r="C318" s="9"/>
      <c r="D318" s="9"/>
      <c r="E318" s="9"/>
      <c r="F318" s="9"/>
      <c r="G318" s="9"/>
      <c r="H318" s="9"/>
      <c r="I318" s="9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</row>
    <row r="319" spans="3:54" ht="20.100000000000001" hidden="1" customHeight="1" x14ac:dyDescent="0.25">
      <c r="C319" s="9"/>
      <c r="D319" s="9"/>
      <c r="E319" s="9"/>
      <c r="F319" s="9"/>
      <c r="G319" s="9"/>
      <c r="H319" s="9"/>
      <c r="I319" s="9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</row>
    <row r="320" spans="3:54" ht="20.100000000000001" hidden="1" customHeight="1" x14ac:dyDescent="0.25">
      <c r="C320" s="9"/>
      <c r="D320" s="9"/>
      <c r="E320" s="9"/>
      <c r="F320" s="9"/>
      <c r="G320" s="9"/>
      <c r="H320" s="9"/>
      <c r="I320" s="9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</row>
    <row r="321" spans="3:54" ht="20.100000000000001" hidden="1" customHeight="1" x14ac:dyDescent="0.25">
      <c r="C321" s="9"/>
      <c r="D321" s="9"/>
      <c r="E321" s="9"/>
      <c r="F321" s="9"/>
      <c r="G321" s="9"/>
      <c r="H321" s="9"/>
      <c r="I321" s="9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</row>
    <row r="322" spans="3:54" ht="20.100000000000001" hidden="1" customHeight="1" x14ac:dyDescent="0.25"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</row>
    <row r="323" spans="3:54" ht="20.100000000000001" hidden="1" customHeight="1" x14ac:dyDescent="0.25">
      <c r="C323" s="9"/>
      <c r="D323" s="9"/>
      <c r="E323" s="9"/>
      <c r="F323" s="9"/>
      <c r="G323" s="9"/>
      <c r="H323" s="9"/>
      <c r="I323" s="9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</row>
    <row r="324" spans="3:54" ht="20.100000000000001" hidden="1" customHeight="1" x14ac:dyDescent="0.25">
      <c r="C324" s="9"/>
      <c r="D324" s="9"/>
      <c r="E324" s="9"/>
      <c r="F324" s="9"/>
      <c r="G324" s="9"/>
      <c r="H324" s="9"/>
      <c r="I324" s="9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</row>
    <row r="325" spans="3:54" ht="20.100000000000001" hidden="1" customHeight="1" x14ac:dyDescent="0.25">
      <c r="C325" s="9"/>
      <c r="D325" s="9"/>
      <c r="E325" s="9"/>
      <c r="F325" s="9"/>
      <c r="G325" s="9"/>
      <c r="H325" s="9"/>
      <c r="I325" s="9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</row>
    <row r="326" spans="3:54" ht="20.100000000000001" hidden="1" customHeight="1" x14ac:dyDescent="0.25">
      <c r="C326" s="9"/>
      <c r="D326" s="9"/>
      <c r="E326" s="9"/>
      <c r="F326" s="9"/>
      <c r="G326" s="9"/>
      <c r="H326" s="9"/>
      <c r="I326" s="9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</row>
    <row r="327" spans="3:54" ht="20.100000000000001" hidden="1" customHeight="1" x14ac:dyDescent="0.25">
      <c r="C327" s="9"/>
      <c r="D327" s="9"/>
      <c r="E327" s="9"/>
      <c r="F327" s="9"/>
      <c r="G327" s="9"/>
      <c r="H327" s="9"/>
      <c r="I327" s="9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</row>
    <row r="328" spans="3:54" ht="20.100000000000001" hidden="1" customHeight="1" x14ac:dyDescent="0.25">
      <c r="C328" s="9"/>
      <c r="D328" s="9"/>
      <c r="E328" s="9"/>
      <c r="F328" s="9"/>
      <c r="G328" s="9"/>
      <c r="H328" s="9"/>
      <c r="I328" s="9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</row>
    <row r="329" spans="3:54" ht="20.100000000000001" hidden="1" customHeight="1" x14ac:dyDescent="0.25">
      <c r="C329" s="9"/>
      <c r="D329" s="9"/>
      <c r="E329" s="9"/>
      <c r="F329" s="9"/>
      <c r="G329" s="9"/>
      <c r="H329" s="9"/>
      <c r="I329" s="9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</row>
    <row r="330" spans="3:54" ht="20.100000000000001" hidden="1" customHeight="1" x14ac:dyDescent="0.25">
      <c r="C330" s="9"/>
      <c r="D330" s="9"/>
      <c r="E330" s="9"/>
      <c r="F330" s="9"/>
      <c r="G330" s="9"/>
      <c r="H330" s="9"/>
      <c r="I330" s="9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</row>
    <row r="331" spans="3:54" ht="20.100000000000001" hidden="1" customHeight="1" x14ac:dyDescent="0.25">
      <c r="C331" s="9"/>
      <c r="D331" s="9"/>
      <c r="E331" s="9"/>
      <c r="F331" s="9"/>
      <c r="G331" s="9"/>
      <c r="H331" s="9"/>
      <c r="I331" s="9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</row>
    <row r="332" spans="3:54" ht="20.100000000000001" hidden="1" customHeight="1" x14ac:dyDescent="0.25">
      <c r="C332" s="9"/>
      <c r="D332" s="9"/>
      <c r="E332" s="9"/>
      <c r="F332" s="9"/>
      <c r="G332" s="9"/>
      <c r="H332" s="9"/>
      <c r="I332" s="9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</row>
    <row r="333" spans="3:54" ht="20.100000000000001" hidden="1" customHeight="1" x14ac:dyDescent="0.25"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</row>
    <row r="334" spans="3:54" ht="20.100000000000001" hidden="1" customHeight="1" x14ac:dyDescent="0.25"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</row>
    <row r="335" spans="3:54" ht="20.100000000000001" hidden="1" customHeight="1" x14ac:dyDescent="0.25">
      <c r="C335" s="9"/>
      <c r="D335" s="9"/>
      <c r="E335" s="9"/>
      <c r="F335" s="9"/>
      <c r="G335" s="9"/>
      <c r="H335" s="9"/>
      <c r="I335" s="9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</row>
    <row r="336" spans="3:54" ht="20.100000000000001" hidden="1" customHeight="1" x14ac:dyDescent="0.25">
      <c r="C336" s="9"/>
      <c r="D336" s="9"/>
      <c r="E336" s="9"/>
      <c r="F336" s="9"/>
      <c r="G336" s="9"/>
      <c r="H336" s="9"/>
      <c r="I336" s="9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</row>
    <row r="337" spans="3:54" ht="20.100000000000001" hidden="1" customHeight="1" x14ac:dyDescent="0.25"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</row>
    <row r="338" spans="3:54" ht="20.100000000000001" hidden="1" customHeight="1" x14ac:dyDescent="0.25">
      <c r="C338" s="9"/>
      <c r="D338" s="9"/>
      <c r="E338" s="9"/>
      <c r="F338" s="9"/>
      <c r="G338" s="9"/>
      <c r="H338" s="9"/>
      <c r="I338" s="9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</row>
    <row r="339" spans="3:54" ht="20.100000000000001" hidden="1" customHeight="1" x14ac:dyDescent="0.25">
      <c r="C339" s="9"/>
      <c r="D339" s="9"/>
      <c r="E339" s="9"/>
      <c r="F339" s="9"/>
      <c r="G339" s="9"/>
      <c r="H339" s="9"/>
      <c r="I339" s="9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</row>
    <row r="340" spans="3:54" ht="20.100000000000001" hidden="1" customHeight="1" x14ac:dyDescent="0.25">
      <c r="C340" s="9"/>
      <c r="D340" s="9"/>
      <c r="E340" s="9"/>
      <c r="F340" s="9"/>
      <c r="G340" s="9"/>
      <c r="H340" s="9"/>
      <c r="I340" s="9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</row>
    <row r="341" spans="3:54" ht="20.100000000000001" hidden="1" customHeight="1" x14ac:dyDescent="0.25">
      <c r="C341" s="9"/>
      <c r="D341" s="9"/>
      <c r="E341" s="9"/>
      <c r="F341" s="9"/>
      <c r="G341" s="9"/>
      <c r="H341" s="9"/>
      <c r="I341" s="9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</row>
    <row r="342" spans="3:54" ht="20.100000000000001" hidden="1" customHeight="1" x14ac:dyDescent="0.25">
      <c r="C342" s="9"/>
      <c r="D342" s="9"/>
      <c r="E342" s="9"/>
      <c r="F342" s="9"/>
      <c r="G342" s="9"/>
      <c r="H342" s="9"/>
      <c r="I342" s="9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</row>
    <row r="343" spans="3:54" ht="20.100000000000001" hidden="1" customHeight="1" x14ac:dyDescent="0.25">
      <c r="C343" s="9"/>
      <c r="D343" s="9"/>
      <c r="E343" s="9"/>
      <c r="F343" s="9"/>
      <c r="G343" s="9"/>
      <c r="H343" s="9"/>
      <c r="I343" s="9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</row>
    <row r="344" spans="3:54" ht="20.100000000000001" hidden="1" customHeight="1" x14ac:dyDescent="0.25">
      <c r="C344" s="9"/>
      <c r="D344" s="9"/>
      <c r="E344" s="9"/>
      <c r="F344" s="9"/>
      <c r="G344" s="9"/>
      <c r="H344" s="9"/>
      <c r="I344" s="9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</row>
    <row r="345" spans="3:54" ht="20.100000000000001" hidden="1" customHeight="1" x14ac:dyDescent="0.25">
      <c r="C345" s="9"/>
      <c r="D345" s="9"/>
      <c r="E345" s="9"/>
      <c r="F345" s="9"/>
      <c r="G345" s="9"/>
      <c r="H345" s="9"/>
      <c r="I345" s="9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</row>
    <row r="346" spans="3:54" ht="20.100000000000001" hidden="1" customHeight="1" x14ac:dyDescent="0.25">
      <c r="C346" s="9"/>
      <c r="D346" s="9"/>
      <c r="E346" s="9"/>
      <c r="F346" s="9"/>
      <c r="G346" s="9"/>
      <c r="H346" s="9"/>
      <c r="I346" s="9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</row>
    <row r="347" spans="3:54" ht="20.100000000000001" hidden="1" customHeight="1" x14ac:dyDescent="0.25">
      <c r="C347" s="9"/>
      <c r="D347" s="9"/>
      <c r="E347" s="9"/>
      <c r="F347" s="9"/>
      <c r="G347" s="9"/>
      <c r="H347" s="9"/>
      <c r="I347" s="9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</row>
    <row r="348" spans="3:54" ht="20.100000000000001" hidden="1" customHeight="1" x14ac:dyDescent="0.25">
      <c r="C348" s="9"/>
      <c r="D348" s="9"/>
      <c r="E348" s="9"/>
      <c r="F348" s="9"/>
      <c r="G348" s="9"/>
      <c r="H348" s="9"/>
      <c r="I348" s="9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</row>
    <row r="349" spans="3:54" ht="20.100000000000001" hidden="1" customHeight="1" x14ac:dyDescent="0.25">
      <c r="C349" s="9"/>
      <c r="D349" s="9"/>
      <c r="E349" s="9"/>
      <c r="F349" s="9"/>
      <c r="G349" s="9"/>
      <c r="H349" s="9"/>
      <c r="I349" s="9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</row>
    <row r="350" spans="3:54" ht="20.100000000000001" hidden="1" customHeight="1" x14ac:dyDescent="0.25">
      <c r="C350" s="9"/>
      <c r="D350" s="9"/>
      <c r="E350" s="9"/>
      <c r="F350" s="9"/>
      <c r="G350" s="9"/>
      <c r="H350" s="9"/>
      <c r="I350" s="9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</row>
    <row r="351" spans="3:54" ht="20.100000000000001" hidden="1" customHeight="1" x14ac:dyDescent="0.25">
      <c r="C351" s="9"/>
      <c r="D351" s="9"/>
      <c r="E351" s="9"/>
      <c r="F351" s="9"/>
      <c r="G351" s="9"/>
      <c r="H351" s="9"/>
      <c r="I351" s="9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</row>
    <row r="352" spans="3:54" ht="20.100000000000001" hidden="1" customHeight="1" x14ac:dyDescent="0.25">
      <c r="C352" s="9"/>
      <c r="D352" s="9"/>
      <c r="E352" s="9"/>
      <c r="F352" s="9"/>
      <c r="G352" s="9"/>
      <c r="H352" s="9"/>
      <c r="I352" s="9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</row>
    <row r="353" spans="3:54" ht="20.100000000000001" hidden="1" customHeight="1" x14ac:dyDescent="0.25">
      <c r="C353" s="9"/>
      <c r="D353" s="9"/>
      <c r="E353" s="9"/>
      <c r="F353" s="9"/>
      <c r="G353" s="9"/>
      <c r="H353" s="9"/>
      <c r="I353" s="9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</row>
    <row r="354" spans="3:54" ht="20.100000000000001" hidden="1" customHeight="1" x14ac:dyDescent="0.25">
      <c r="C354" s="9"/>
      <c r="D354" s="9"/>
      <c r="E354" s="9"/>
      <c r="F354" s="9"/>
      <c r="G354" s="9"/>
      <c r="H354" s="9"/>
      <c r="I354" s="9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</row>
    <row r="355" spans="3:54" ht="20.100000000000001" hidden="1" customHeight="1" x14ac:dyDescent="0.25">
      <c r="C355" s="9"/>
      <c r="D355" s="9"/>
      <c r="E355" s="9"/>
      <c r="F355" s="9"/>
      <c r="G355" s="9"/>
      <c r="H355" s="9"/>
      <c r="I355" s="9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</row>
    <row r="356" spans="3:54" ht="20.100000000000001" hidden="1" customHeight="1" x14ac:dyDescent="0.25">
      <c r="C356" s="9"/>
      <c r="D356" s="9"/>
      <c r="E356" s="9"/>
      <c r="F356" s="9"/>
      <c r="G356" s="9"/>
      <c r="H356" s="9"/>
      <c r="I356" s="9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</row>
    <row r="357" spans="3:54" ht="20.100000000000001" hidden="1" customHeight="1" x14ac:dyDescent="0.25">
      <c r="C357" s="9"/>
      <c r="D357" s="9"/>
      <c r="E357" s="9"/>
      <c r="F357" s="9"/>
      <c r="G357" s="9"/>
      <c r="H357" s="9"/>
      <c r="I357" s="9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</row>
    <row r="358" spans="3:54" ht="20.100000000000001" hidden="1" customHeight="1" x14ac:dyDescent="0.25">
      <c r="C358" s="9"/>
      <c r="D358" s="9"/>
      <c r="E358" s="9"/>
      <c r="F358" s="9"/>
      <c r="G358" s="9"/>
      <c r="H358" s="9"/>
      <c r="I358" s="9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</row>
    <row r="359" spans="3:54" ht="20.100000000000001" hidden="1" customHeight="1" x14ac:dyDescent="0.25">
      <c r="C359" s="9"/>
      <c r="D359" s="9"/>
      <c r="E359" s="9"/>
      <c r="F359" s="9"/>
      <c r="G359" s="9"/>
      <c r="H359" s="9"/>
      <c r="I359" s="9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</row>
    <row r="360" spans="3:54" ht="20.100000000000001" hidden="1" customHeight="1" x14ac:dyDescent="0.25">
      <c r="C360" s="9"/>
      <c r="D360" s="9"/>
      <c r="E360" s="9"/>
      <c r="F360" s="9"/>
      <c r="G360" s="9"/>
      <c r="H360" s="9"/>
      <c r="I360" s="9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</row>
    <row r="361" spans="3:54" ht="20.100000000000001" hidden="1" customHeight="1" x14ac:dyDescent="0.25">
      <c r="C361" s="9"/>
      <c r="D361" s="9"/>
      <c r="E361" s="9"/>
      <c r="F361" s="9"/>
      <c r="G361" s="9"/>
      <c r="H361" s="9"/>
      <c r="I361" s="9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</row>
    <row r="362" spans="3:54" ht="20.100000000000001" hidden="1" customHeight="1" x14ac:dyDescent="0.25">
      <c r="C362" s="9"/>
      <c r="D362" s="9"/>
      <c r="E362" s="9"/>
      <c r="F362" s="9"/>
      <c r="G362" s="9"/>
      <c r="H362" s="9"/>
      <c r="I362" s="9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</row>
    <row r="363" spans="3:54" ht="20.100000000000001" hidden="1" customHeight="1" x14ac:dyDescent="0.25">
      <c r="C363" s="9"/>
      <c r="D363" s="9"/>
      <c r="E363" s="9"/>
      <c r="F363" s="9"/>
      <c r="G363" s="9"/>
      <c r="H363" s="9"/>
      <c r="I363" s="9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</row>
    <row r="364" spans="3:54" ht="20.100000000000001" hidden="1" customHeight="1" x14ac:dyDescent="0.25">
      <c r="C364" s="9"/>
      <c r="D364" s="9"/>
      <c r="E364" s="9"/>
      <c r="F364" s="9"/>
      <c r="G364" s="9"/>
      <c r="H364" s="9"/>
      <c r="I364" s="9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</row>
    <row r="365" spans="3:54" ht="20.100000000000001" hidden="1" customHeight="1" x14ac:dyDescent="0.25">
      <c r="C365" s="9"/>
      <c r="D365" s="9"/>
      <c r="E365" s="9"/>
      <c r="F365" s="9"/>
      <c r="G365" s="9"/>
      <c r="H365" s="9"/>
      <c r="I365" s="9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</row>
    <row r="366" spans="3:54" ht="20.100000000000001" hidden="1" customHeight="1" x14ac:dyDescent="0.25">
      <c r="C366" s="9"/>
      <c r="D366" s="9"/>
      <c r="E366" s="9"/>
      <c r="F366" s="9"/>
      <c r="G366" s="9"/>
      <c r="H366" s="9"/>
      <c r="I366" s="9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</row>
    <row r="367" spans="3:54" ht="20.100000000000001" hidden="1" customHeight="1" x14ac:dyDescent="0.25">
      <c r="C367" s="9"/>
      <c r="D367" s="9"/>
      <c r="E367" s="9"/>
      <c r="F367" s="9"/>
      <c r="G367" s="9"/>
      <c r="H367" s="9"/>
      <c r="I367" s="9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</row>
    <row r="368" spans="3:54" ht="20.100000000000001" hidden="1" customHeight="1" x14ac:dyDescent="0.25"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</row>
    <row r="369" spans="3:54" ht="20.100000000000001" hidden="1" customHeight="1" x14ac:dyDescent="0.25"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</row>
    <row r="370" spans="3:54" ht="20.100000000000001" hidden="1" customHeight="1" x14ac:dyDescent="0.25"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</row>
    <row r="371" spans="3:54" ht="20.100000000000001" hidden="1" customHeight="1" x14ac:dyDescent="0.25"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</row>
    <row r="372" spans="3:54" ht="20.100000000000001" hidden="1" customHeight="1" x14ac:dyDescent="0.25"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</row>
    <row r="373" spans="3:54" ht="20.100000000000001" hidden="1" customHeight="1" x14ac:dyDescent="0.25"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</row>
    <row r="374" spans="3:54" ht="20.100000000000001" hidden="1" customHeight="1" x14ac:dyDescent="0.25"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</row>
    <row r="375" spans="3:54" ht="20.100000000000001" hidden="1" customHeight="1" x14ac:dyDescent="0.25"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</row>
    <row r="376" spans="3:54" ht="20.100000000000001" hidden="1" customHeight="1" x14ac:dyDescent="0.25"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</row>
    <row r="377" spans="3:54" ht="20.100000000000001" hidden="1" customHeight="1" x14ac:dyDescent="0.25"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</row>
    <row r="378" spans="3:54" ht="20.100000000000001" hidden="1" customHeight="1" x14ac:dyDescent="0.25"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</row>
    <row r="379" spans="3:54" ht="20.100000000000001" hidden="1" customHeight="1" x14ac:dyDescent="0.25"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</row>
    <row r="380" spans="3:54" ht="20.100000000000001" hidden="1" customHeight="1" x14ac:dyDescent="0.25"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</row>
    <row r="381" spans="3:54" ht="20.100000000000001" hidden="1" customHeight="1" x14ac:dyDescent="0.25"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</row>
    <row r="382" spans="3:54" ht="20.100000000000001" hidden="1" customHeight="1" x14ac:dyDescent="0.25"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</row>
    <row r="383" spans="3:54" ht="20.100000000000001" hidden="1" customHeight="1" x14ac:dyDescent="0.25"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</row>
    <row r="384" spans="3:54" ht="20.100000000000001" hidden="1" customHeight="1" x14ac:dyDescent="0.25"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</row>
    <row r="385" spans="3:54" ht="20.100000000000001" hidden="1" customHeight="1" x14ac:dyDescent="0.25"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</row>
    <row r="386" spans="3:54" ht="20.100000000000001" hidden="1" customHeight="1" x14ac:dyDescent="0.25"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</row>
    <row r="387" spans="3:54" ht="20.100000000000001" hidden="1" customHeight="1" x14ac:dyDescent="0.25"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</row>
    <row r="388" spans="3:54" ht="20.100000000000001" hidden="1" customHeight="1" x14ac:dyDescent="0.25"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</row>
    <row r="389" spans="3:54" ht="20.100000000000001" hidden="1" customHeight="1" x14ac:dyDescent="0.25"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</row>
    <row r="390" spans="3:54" ht="20.100000000000001" hidden="1" customHeight="1" x14ac:dyDescent="0.25"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</row>
    <row r="391" spans="3:54" ht="20.100000000000001" hidden="1" customHeight="1" x14ac:dyDescent="0.25"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</row>
    <row r="392" spans="3:54" ht="20.100000000000001" hidden="1" customHeight="1" x14ac:dyDescent="0.25"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</row>
    <row r="393" spans="3:54" ht="20.100000000000001" hidden="1" customHeight="1" x14ac:dyDescent="0.25"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</row>
    <row r="394" spans="3:54" ht="20.100000000000001" hidden="1" customHeight="1" x14ac:dyDescent="0.25"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</row>
    <row r="395" spans="3:54" ht="20.100000000000001" hidden="1" customHeight="1" x14ac:dyDescent="0.25"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</row>
    <row r="396" spans="3:54" ht="20.100000000000001" hidden="1" customHeight="1" x14ac:dyDescent="0.25"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</row>
    <row r="397" spans="3:54" ht="20.100000000000001" hidden="1" customHeight="1" x14ac:dyDescent="0.25"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</row>
    <row r="398" spans="3:54" ht="20.100000000000001" hidden="1" customHeight="1" x14ac:dyDescent="0.25"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</row>
    <row r="399" spans="3:54" ht="20.100000000000001" hidden="1" customHeight="1" x14ac:dyDescent="0.25"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</row>
    <row r="400" spans="3:54" ht="20.100000000000001" hidden="1" customHeight="1" x14ac:dyDescent="0.25"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</row>
    <row r="401" spans="3:54" ht="20.100000000000001" hidden="1" customHeight="1" x14ac:dyDescent="0.25"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</row>
    <row r="402" spans="3:54" ht="20.100000000000001" hidden="1" customHeight="1" x14ac:dyDescent="0.25"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</row>
    <row r="403" spans="3:54" ht="20.100000000000001" hidden="1" customHeight="1" x14ac:dyDescent="0.25"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</row>
    <row r="404" spans="3:54" ht="20.100000000000001" hidden="1" customHeight="1" x14ac:dyDescent="0.25"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</row>
    <row r="405" spans="3:54" ht="20.100000000000001" hidden="1" customHeight="1" x14ac:dyDescent="0.25"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</row>
    <row r="406" spans="3:54" ht="20.100000000000001" hidden="1" customHeight="1" x14ac:dyDescent="0.25"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</row>
    <row r="407" spans="3:54" ht="20.100000000000001" hidden="1" customHeight="1" x14ac:dyDescent="0.25"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</row>
    <row r="408" spans="3:54" ht="20.100000000000001" hidden="1" customHeight="1" x14ac:dyDescent="0.25"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</row>
    <row r="409" spans="3:54" ht="20.100000000000001" hidden="1" customHeight="1" x14ac:dyDescent="0.25"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</row>
    <row r="410" spans="3:54" ht="20.100000000000001" hidden="1" customHeight="1" x14ac:dyDescent="0.25"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</row>
    <row r="411" spans="3:54" ht="20.100000000000001" hidden="1" customHeight="1" x14ac:dyDescent="0.25"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</row>
    <row r="412" spans="3:54" ht="20.100000000000001" hidden="1" customHeight="1" x14ac:dyDescent="0.25"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</row>
    <row r="413" spans="3:54" ht="20.100000000000001" hidden="1" customHeight="1" x14ac:dyDescent="0.25"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</row>
    <row r="414" spans="3:54" ht="20.100000000000001" hidden="1" customHeight="1" x14ac:dyDescent="0.25"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</row>
    <row r="415" spans="3:54" ht="20.100000000000001" hidden="1" customHeight="1" x14ac:dyDescent="0.25"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</row>
    <row r="416" spans="3:54" ht="20.100000000000001" hidden="1" customHeight="1" x14ac:dyDescent="0.25"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</row>
    <row r="417" spans="3:54" ht="20.100000000000001" hidden="1" customHeight="1" x14ac:dyDescent="0.25"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</row>
    <row r="418" spans="3:54" ht="20.100000000000001" hidden="1" customHeight="1" x14ac:dyDescent="0.25"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</row>
    <row r="419" spans="3:54" ht="20.100000000000001" hidden="1" customHeight="1" x14ac:dyDescent="0.25"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</row>
    <row r="420" spans="3:54" ht="20.100000000000001" hidden="1" customHeight="1" x14ac:dyDescent="0.25"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</row>
    <row r="421" spans="3:54" ht="20.100000000000001" hidden="1" customHeight="1" x14ac:dyDescent="0.25"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</row>
    <row r="422" spans="3:54" ht="20.100000000000001" hidden="1" customHeight="1" x14ac:dyDescent="0.25"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</row>
    <row r="423" spans="3:54" ht="20.100000000000001" hidden="1" customHeight="1" x14ac:dyDescent="0.25"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</row>
    <row r="424" spans="3:54" ht="20.100000000000001" hidden="1" customHeight="1" x14ac:dyDescent="0.25"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</row>
    <row r="425" spans="3:54" ht="20.100000000000001" hidden="1" customHeight="1" x14ac:dyDescent="0.25"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</row>
    <row r="426" spans="3:54" ht="20.100000000000001" hidden="1" customHeight="1" x14ac:dyDescent="0.25"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</row>
    <row r="427" spans="3:54" ht="20.100000000000001" hidden="1" customHeight="1" x14ac:dyDescent="0.25"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</row>
    <row r="428" spans="3:54" ht="20.100000000000001" hidden="1" customHeight="1" x14ac:dyDescent="0.25"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</row>
    <row r="429" spans="3:54" ht="20.100000000000001" hidden="1" customHeight="1" x14ac:dyDescent="0.25"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</row>
    <row r="430" spans="3:54" ht="20.100000000000001" hidden="1" customHeight="1" x14ac:dyDescent="0.25"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</row>
    <row r="431" spans="3:54" ht="20.100000000000001" hidden="1" customHeight="1" x14ac:dyDescent="0.25"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</row>
    <row r="432" spans="3:54" ht="20.100000000000001" hidden="1" customHeight="1" x14ac:dyDescent="0.25"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</row>
    <row r="433" spans="3:54" ht="20.100000000000001" hidden="1" customHeight="1" x14ac:dyDescent="0.25"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</row>
    <row r="434" spans="3:54" ht="20.100000000000001" hidden="1" customHeight="1" x14ac:dyDescent="0.25"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</row>
    <row r="435" spans="3:54" ht="20.100000000000001" hidden="1" customHeight="1" x14ac:dyDescent="0.25"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</row>
    <row r="436" spans="3:54" ht="20.100000000000001" hidden="1" customHeight="1" x14ac:dyDescent="0.25"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</row>
    <row r="437" spans="3:54" ht="20.100000000000001" hidden="1" customHeight="1" x14ac:dyDescent="0.25"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</row>
    <row r="438" spans="3:54" ht="20.100000000000001" hidden="1" customHeight="1" x14ac:dyDescent="0.25"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</row>
    <row r="439" spans="3:54" ht="20.100000000000001" hidden="1" customHeight="1" x14ac:dyDescent="0.25"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</row>
    <row r="440" spans="3:54" ht="20.100000000000001" hidden="1" customHeight="1" x14ac:dyDescent="0.25"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</row>
    <row r="441" spans="3:54" ht="20.100000000000001" hidden="1" customHeight="1" x14ac:dyDescent="0.25"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</row>
    <row r="442" spans="3:54" ht="20.100000000000001" hidden="1" customHeight="1" x14ac:dyDescent="0.25"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</row>
    <row r="443" spans="3:54" ht="20.100000000000001" hidden="1" customHeight="1" x14ac:dyDescent="0.25"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</row>
    <row r="444" spans="3:54" ht="20.100000000000001" hidden="1" customHeight="1" x14ac:dyDescent="0.25"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</row>
    <row r="445" spans="3:54" ht="20.100000000000001" hidden="1" customHeight="1" x14ac:dyDescent="0.25"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</row>
    <row r="446" spans="3:54" ht="20.100000000000001" hidden="1" customHeight="1" x14ac:dyDescent="0.25"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</row>
    <row r="447" spans="3:54" ht="20.100000000000001" hidden="1" customHeight="1" x14ac:dyDescent="0.25"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</row>
    <row r="448" spans="3:54" ht="20.100000000000001" hidden="1" customHeight="1" x14ac:dyDescent="0.25"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</row>
    <row r="449" spans="3:54" ht="20.100000000000001" hidden="1" customHeight="1" x14ac:dyDescent="0.25"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</row>
    <row r="450" spans="3:54" ht="20.100000000000001" hidden="1" customHeight="1" x14ac:dyDescent="0.25"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</row>
    <row r="451" spans="3:54" ht="20.100000000000001" hidden="1" customHeight="1" x14ac:dyDescent="0.25"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</row>
    <row r="452" spans="3:54" ht="20.100000000000001" hidden="1" customHeight="1" x14ac:dyDescent="0.25"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</row>
    <row r="453" spans="3:54" ht="20.100000000000001" hidden="1" customHeight="1" x14ac:dyDescent="0.25"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</row>
    <row r="454" spans="3:54" ht="20.100000000000001" hidden="1" customHeight="1" x14ac:dyDescent="0.25"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</row>
    <row r="455" spans="3:54" ht="20.100000000000001" hidden="1" customHeight="1" x14ac:dyDescent="0.25"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</row>
    <row r="456" spans="3:54" ht="20.100000000000001" hidden="1" customHeight="1" x14ac:dyDescent="0.25"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</row>
    <row r="457" spans="3:54" ht="20.100000000000001" hidden="1" customHeight="1" x14ac:dyDescent="0.25"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</row>
    <row r="458" spans="3:54" ht="20.100000000000001" hidden="1" customHeight="1" x14ac:dyDescent="0.25"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</row>
    <row r="459" spans="3:54" ht="20.100000000000001" hidden="1" customHeight="1" x14ac:dyDescent="0.25"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</row>
    <row r="460" spans="3:54" ht="20.100000000000001" hidden="1" customHeight="1" x14ac:dyDescent="0.25"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</row>
    <row r="461" spans="3:54" ht="20.100000000000001" hidden="1" customHeight="1" x14ac:dyDescent="0.25"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</row>
    <row r="462" spans="3:54" ht="20.100000000000001" hidden="1" customHeight="1" x14ac:dyDescent="0.25"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</row>
    <row r="463" spans="3:54" ht="20.100000000000001" hidden="1" customHeight="1" x14ac:dyDescent="0.25"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</row>
    <row r="464" spans="3:54" ht="20.100000000000001" hidden="1" customHeight="1" x14ac:dyDescent="0.25"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</row>
    <row r="465" spans="3:54" ht="20.100000000000001" hidden="1" customHeight="1" x14ac:dyDescent="0.25"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</row>
    <row r="466" spans="3:54" ht="20.100000000000001" hidden="1" customHeight="1" x14ac:dyDescent="0.25"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</row>
    <row r="467" spans="3:54" ht="20.100000000000001" hidden="1" customHeight="1" x14ac:dyDescent="0.25"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</row>
    <row r="468" spans="3:54" ht="20.100000000000001" hidden="1" customHeight="1" x14ac:dyDescent="0.25"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</row>
    <row r="469" spans="3:54" ht="20.100000000000001" hidden="1" customHeight="1" x14ac:dyDescent="0.25"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</row>
    <row r="470" spans="3:54" ht="20.100000000000001" hidden="1" customHeight="1" x14ac:dyDescent="0.25"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</row>
    <row r="471" spans="3:54" ht="20.100000000000001" hidden="1" customHeight="1" x14ac:dyDescent="0.25"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</row>
    <row r="472" spans="3:54" ht="20.100000000000001" hidden="1" customHeight="1" x14ac:dyDescent="0.25"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</row>
    <row r="473" spans="3:54" ht="20.100000000000001" hidden="1" customHeight="1" x14ac:dyDescent="0.25"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</row>
    <row r="474" spans="3:54" ht="20.100000000000001" hidden="1" customHeight="1" x14ac:dyDescent="0.25"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</row>
    <row r="475" spans="3:54" ht="20.100000000000001" hidden="1" customHeight="1" x14ac:dyDescent="0.25"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</row>
    <row r="476" spans="3:54" ht="20.100000000000001" hidden="1" customHeight="1" x14ac:dyDescent="0.25"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</row>
    <row r="477" spans="3:54" ht="20.100000000000001" hidden="1" customHeight="1" x14ac:dyDescent="0.25"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</row>
    <row r="478" spans="3:54" ht="20.100000000000001" hidden="1" customHeight="1" x14ac:dyDescent="0.25"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</row>
    <row r="479" spans="3:54" ht="20.100000000000001" hidden="1" customHeight="1" x14ac:dyDescent="0.25"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</row>
    <row r="480" spans="3:54" ht="20.100000000000001" hidden="1" customHeight="1" x14ac:dyDescent="0.25"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</row>
    <row r="481" spans="3:54" ht="20.100000000000001" hidden="1" customHeight="1" x14ac:dyDescent="0.25"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</row>
    <row r="482" spans="3:54" ht="20.100000000000001" hidden="1" customHeight="1" x14ac:dyDescent="0.25"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</row>
    <row r="483" spans="3:54" ht="20.100000000000001" hidden="1" customHeight="1" x14ac:dyDescent="0.25"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</row>
    <row r="484" spans="3:54" ht="20.100000000000001" hidden="1" customHeight="1" x14ac:dyDescent="0.25"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</row>
    <row r="485" spans="3:54" ht="20.100000000000001" hidden="1" customHeight="1" x14ac:dyDescent="0.25"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</row>
    <row r="486" spans="3:54" ht="20.100000000000001" hidden="1" customHeight="1" x14ac:dyDescent="0.25"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</row>
    <row r="487" spans="3:54" ht="20.100000000000001" hidden="1" customHeight="1" x14ac:dyDescent="0.25"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</row>
    <row r="488" spans="3:54" ht="20.100000000000001" hidden="1" customHeight="1" x14ac:dyDescent="0.25"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</row>
    <row r="489" spans="3:54" ht="20.100000000000001" hidden="1" customHeight="1" x14ac:dyDescent="0.25"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</row>
    <row r="490" spans="3:54" ht="20.100000000000001" hidden="1" customHeight="1" x14ac:dyDescent="0.25"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</row>
    <row r="491" spans="3:54" ht="20.100000000000001" hidden="1" customHeight="1" x14ac:dyDescent="0.25"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</row>
    <row r="492" spans="3:54" ht="20.100000000000001" hidden="1" customHeight="1" x14ac:dyDescent="0.25"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</row>
    <row r="493" spans="3:54" ht="20.100000000000001" hidden="1" customHeight="1" x14ac:dyDescent="0.25"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</row>
    <row r="494" spans="3:54" ht="20.100000000000001" hidden="1" customHeight="1" x14ac:dyDescent="0.25"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</row>
    <row r="495" spans="3:54" ht="20.100000000000001" hidden="1" customHeight="1" x14ac:dyDescent="0.25"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</row>
    <row r="496" spans="3:54" ht="20.100000000000001" hidden="1" customHeight="1" x14ac:dyDescent="0.25"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</row>
    <row r="497" spans="3:54" ht="20.100000000000001" hidden="1" customHeight="1" x14ac:dyDescent="0.25"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</row>
    <row r="498" spans="3:54" ht="20.100000000000001" hidden="1" customHeight="1" x14ac:dyDescent="0.25"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</row>
    <row r="499" spans="3:54" ht="20.100000000000001" hidden="1" customHeight="1" x14ac:dyDescent="0.25"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</row>
    <row r="500" spans="3:54" ht="20.100000000000001" hidden="1" customHeight="1" x14ac:dyDescent="0.25"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</row>
    <row r="501" spans="3:54" ht="20.100000000000001" hidden="1" customHeight="1" x14ac:dyDescent="0.25"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</row>
    <row r="502" spans="3:54" ht="20.100000000000001" hidden="1" customHeight="1" x14ac:dyDescent="0.25"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</row>
    <row r="503" spans="3:54" ht="20.100000000000001" hidden="1" customHeight="1" x14ac:dyDescent="0.25"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</row>
    <row r="504" spans="3:54" ht="20.100000000000001" hidden="1" customHeight="1" x14ac:dyDescent="0.25"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</row>
    <row r="505" spans="3:54" ht="20.100000000000001" hidden="1" customHeight="1" x14ac:dyDescent="0.25"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</row>
    <row r="506" spans="3:54" ht="20.100000000000001" hidden="1" customHeight="1" x14ac:dyDescent="0.25"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</row>
    <row r="507" spans="3:54" ht="20.100000000000001" hidden="1" customHeight="1" x14ac:dyDescent="0.25"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</row>
    <row r="508" spans="3:54" ht="20.100000000000001" hidden="1" customHeight="1" x14ac:dyDescent="0.25"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</row>
    <row r="509" spans="3:54" ht="20.100000000000001" hidden="1" customHeight="1" x14ac:dyDescent="0.25"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</row>
    <row r="510" spans="3:54" ht="20.100000000000001" hidden="1" customHeight="1" x14ac:dyDescent="0.25"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</row>
    <row r="511" spans="3:54" ht="20.100000000000001" hidden="1" customHeight="1" x14ac:dyDescent="0.25"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</row>
    <row r="512" spans="3:54" ht="20.100000000000001" hidden="1" customHeight="1" x14ac:dyDescent="0.25"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</row>
    <row r="513" spans="3:54" ht="20.100000000000001" hidden="1" customHeight="1" x14ac:dyDescent="0.25"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</row>
    <row r="514" spans="3:54" ht="20.100000000000001" hidden="1" customHeight="1" x14ac:dyDescent="0.25"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</row>
    <row r="515" spans="3:54" ht="20.100000000000001" hidden="1" customHeight="1" x14ac:dyDescent="0.25"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</row>
  </sheetData>
  <sheetProtection sheet="1" objects="1" scenarios="1"/>
  <mergeCells count="71">
    <mergeCell ref="AE65:AH65"/>
    <mergeCell ref="AE66:AH66"/>
    <mergeCell ref="AD96:AH96"/>
    <mergeCell ref="AE67:AH67"/>
    <mergeCell ref="AE68:AH68"/>
    <mergeCell ref="AD69:AH69"/>
    <mergeCell ref="AE81:AH81"/>
    <mergeCell ref="AD82:AH82"/>
    <mergeCell ref="AD83:AH83"/>
    <mergeCell ref="AD70:AG70"/>
    <mergeCell ref="AE77:AH77"/>
    <mergeCell ref="AE64:AH64"/>
    <mergeCell ref="AE62:AF63"/>
    <mergeCell ref="AG62:AH63"/>
    <mergeCell ref="AE54:AH54"/>
    <mergeCell ref="AE55:AH55"/>
    <mergeCell ref="AD56:AH56"/>
    <mergeCell ref="AD57:AH57"/>
    <mergeCell ref="AE31:AH31"/>
    <mergeCell ref="AE32:AH32"/>
    <mergeCell ref="AE51:AH51"/>
    <mergeCell ref="AE16:AG16"/>
    <mergeCell ref="AC26:AH26"/>
    <mergeCell ref="AE17:AG17"/>
    <mergeCell ref="AE52:AH52"/>
    <mergeCell ref="AE53:AH53"/>
    <mergeCell ref="AB34:AI34"/>
    <mergeCell ref="AC49:AC51"/>
    <mergeCell ref="AG49:AH50"/>
    <mergeCell ref="AE36:AF37"/>
    <mergeCell ref="AG36:AH37"/>
    <mergeCell ref="AE49:AF50"/>
    <mergeCell ref="AD44:AH44"/>
    <mergeCell ref="AE38:AH38"/>
    <mergeCell ref="AE39:AH39"/>
    <mergeCell ref="AE41:AH41"/>
    <mergeCell ref="AE40:AH40"/>
    <mergeCell ref="AE42:AH42"/>
    <mergeCell ref="AD43:AH43"/>
    <mergeCell ref="AC1:AH1"/>
    <mergeCell ref="AC7:AC8"/>
    <mergeCell ref="AC10:AC11"/>
    <mergeCell ref="AC13:AC14"/>
    <mergeCell ref="AE30:AH30"/>
    <mergeCell ref="AE2:AF2"/>
    <mergeCell ref="AG2:AH2"/>
    <mergeCell ref="AC5:AH5"/>
    <mergeCell ref="AD7:AG7"/>
    <mergeCell ref="AD8:AF8"/>
    <mergeCell ref="AD11:AF11"/>
    <mergeCell ref="AD14:AF14"/>
    <mergeCell ref="AD10:AG10"/>
    <mergeCell ref="AD13:AG13"/>
    <mergeCell ref="AE3:AF3"/>
    <mergeCell ref="AG3:AH3"/>
    <mergeCell ref="AD111:AE111"/>
    <mergeCell ref="AC75:AC77"/>
    <mergeCell ref="AE75:AF76"/>
    <mergeCell ref="AG75:AH76"/>
    <mergeCell ref="AE88:AF89"/>
    <mergeCell ref="AG88:AH89"/>
    <mergeCell ref="AE90:AH90"/>
    <mergeCell ref="AE91:AH91"/>
    <mergeCell ref="AE92:AH92"/>
    <mergeCell ref="AE78:AH78"/>
    <mergeCell ref="AB101:AI101"/>
    <mergeCell ref="AE93:AH93"/>
    <mergeCell ref="AE94:AH94"/>
    <mergeCell ref="AD95:AH95"/>
    <mergeCell ref="AE79:AH79"/>
    <mergeCell ref="AE80:AH80"/>
  </mergeCells>
  <conditionalFormatting sqref="CR23 AE31:AE32">
    <cfRule type="cellIs" dxfId="105" priority="122" operator="equal">
      <formula>$CQ$23</formula>
    </cfRule>
  </conditionalFormatting>
  <conditionalFormatting sqref="CT23">
    <cfRule type="containsText" dxfId="104" priority="118" operator="containsText" text="1">
      <formula>NOT(ISERROR(SEARCH("1",CT23)))</formula>
    </cfRule>
    <cfRule type="cellIs" dxfId="103" priority="119" operator="equal">
      <formula>$CT$21</formula>
    </cfRule>
    <cfRule type="cellIs" dxfId="102" priority="120" operator="equal">
      <formula>$CT$21</formula>
    </cfRule>
    <cfRule type="cellIs" dxfId="101" priority="121" operator="equal">
      <formula>1</formula>
    </cfRule>
  </conditionalFormatting>
  <conditionalFormatting sqref="CR27">
    <cfRule type="cellIs" dxfId="100" priority="115" operator="equal">
      <formula>$CQ$27</formula>
    </cfRule>
    <cfRule type="cellIs" dxfId="99" priority="116" operator="equal">
      <formula>80</formula>
    </cfRule>
    <cfRule type="cellIs" dxfId="98" priority="117" operator="equal">
      <formula>$CQ$23</formula>
    </cfRule>
  </conditionalFormatting>
  <conditionalFormatting sqref="CT27">
    <cfRule type="containsText" dxfId="97" priority="111" operator="containsText" text="1">
      <formula>NOT(ISERROR(SEARCH("1",CT27)))</formula>
    </cfRule>
    <cfRule type="cellIs" dxfId="96" priority="112" operator="equal">
      <formula>$CT$21</formula>
    </cfRule>
    <cfRule type="cellIs" dxfId="95" priority="113" operator="equal">
      <formula>$CT$21</formula>
    </cfRule>
    <cfRule type="cellIs" dxfId="94" priority="114" operator="equal">
      <formula>1</formula>
    </cfRule>
  </conditionalFormatting>
  <conditionalFormatting sqref="AD44 AE45 AH45 AD57 AE58 AH58 AD70 AE71 AH70:AH71 AD83 AE84 AH84 AD96 AE97 AH97">
    <cfRule type="cellIs" dxfId="93" priority="143" operator="equal">
      <formula>$AU$56</formula>
    </cfRule>
  </conditionalFormatting>
  <conditionalFormatting sqref="AF45 AF58 AF71 AF84 AF97">
    <cfRule type="containsText" dxfId="92" priority="146" operator="containsText" text="0">
      <formula>NOT(ISERROR(SEARCH("0",AF45)))</formula>
    </cfRule>
    <cfRule type="cellIs" dxfId="91" priority="147" operator="equal">
      <formula>$AK$45</formula>
    </cfRule>
    <cfRule type="cellIs" dxfId="90" priority="148" operator="equal">
      <formula>$AJ$46</formula>
    </cfRule>
    <cfRule type="cellIs" dxfId="89" priority="149" operator="equal">
      <formula>0</formula>
    </cfRule>
    <cfRule type="cellIs" dxfId="88" priority="150" operator="equal">
      <formula>$AJ$46</formula>
    </cfRule>
    <cfRule type="cellIs" dxfId="87" priority="151" operator="equal">
      <formula>$AJ$46</formula>
    </cfRule>
    <cfRule type="cellIs" dxfId="86" priority="152" operator="equal">
      <formula>$AJ$42</formula>
    </cfRule>
    <cfRule type="cellIs" dxfId="85" priority="153" operator="equal">
      <formula>0</formula>
    </cfRule>
    <cfRule type="cellIs" dxfId="84" priority="154" operator="equal">
      <formula>$AU$56</formula>
    </cfRule>
  </conditionalFormatting>
  <dataValidations count="29">
    <dataValidation allowBlank="1" showInputMessage="1" showErrorMessage="1" promptTitle="ici" prompt="Bilan de la leçon précédente et objectif(s)" sqref="AE86 AE47 AE73 AE60 AD87:AE87 AD100:AE100 AE99" xr:uid="{E5B6746D-E591-4281-9612-3A50414D3489}"/>
    <dataValidation allowBlank="1" showInputMessage="1" showErrorMessage="1" promptTitle="ici" prompt="écrire les sensations éprouvées lors de la leçon" sqref="AD8" xr:uid="{17FBD366-F7C0-4C95-A980-5ACB9F8007BC}"/>
    <dataValidation allowBlank="1" showInputMessage="1" showErrorMessage="1" promptTitle="ici" prompt="écrire les sensations éprouvées et la fréquence cardiaque en fin de série(s)" sqref="AD14 AD11" xr:uid="{0108DA7F-CC00-423C-BC31-2D92A58E8BA7}"/>
    <dataValidation type="list" allowBlank="1" showInputMessage="1" showErrorMessage="1" promptTitle="ici" prompt="Choisir qui observe_x000a_Quel coureur observe ?" sqref="CP15" xr:uid="{3B292106-2807-47D6-A7CA-1EC446030F74}">
      <formula1>$CP$16:$CP$20</formula1>
    </dataValidation>
    <dataValidation type="list" allowBlank="1" showInputMessage="1" showErrorMessage="1" promptTitle="ici" prompt="choisir la distance réalisée dans la liste" sqref="CP23 CP27" xr:uid="{62FD9776-FE0F-4836-B800-7119F85CFD8A}">
      <formula1>$CK$4:$CK$31</formula1>
    </dataValidation>
    <dataValidation type="list" allowBlank="1" showInputMessage="1" showErrorMessage="1" sqref="CQ23 CQ27" xr:uid="{4799B158-0B5E-43CF-A697-D6AEB8700A1A}">
      <formula1>$AS$19:$AY$19</formula1>
    </dataValidation>
    <dataValidation allowBlank="1" showErrorMessage="1" promptTitle="ici" prompt="Ecrire l'enchaînement des différentes courses (choisies) entrecoupé de récupérations actives" sqref="AD48" xr:uid="{02586719-2384-451A-99A9-2AA43B735588}"/>
    <dataValidation allowBlank="1" showInputMessage="1" showErrorMessage="1" promptTitle="double clic" prompt="Analyse de l'enchaînement de mes courses et voie(s) de progression" sqref="AD43 AD56 AD82 AD69 AD95" xr:uid="{083895FB-6420-4F64-81DC-77088F068A44}"/>
    <dataValidation type="list" allowBlank="1" showInputMessage="1" showErrorMessage="1" promptTitle="ici" prompt="Choisir la distance réalisée dans la liste" sqref="CP24" xr:uid="{FBAFF87C-C198-434A-BC05-47FB2427B73A}">
      <formula1>$CL$4:$CL$54</formula1>
    </dataValidation>
    <dataValidation type="list" allowBlank="1" showInputMessage="1" showErrorMessage="1" sqref="CP25:CP26" xr:uid="{3A8C40E9-3492-4059-B8C7-3874E9B70144}">
      <formula1>$CL$4:$CL$54</formula1>
    </dataValidation>
    <dataValidation allowBlank="1" showInputMessage="1" showErrorMessage="1" promptTitle="double clic" prompt="Ecrire l'enchaînement des différentes courses (choisies) entrecoupé de récupérations actives" sqref="AD49 AD36 AD75 AD62 AD88" xr:uid="{6070E774-9892-4C4B-BB2D-44B840B6609F}"/>
    <dataValidation type="list" allowBlank="1" showInputMessage="1" showErrorMessage="1" sqref="AG49 AG75 AG36 AG62 AG88" xr:uid="{CA0A651D-B28D-4D92-9D6A-D72CE0DD9968}">
      <formula1>$AJ$15:$AJ$19</formula1>
    </dataValidation>
    <dataValidation type="list" allowBlank="1" showInputMessage="1" showErrorMessage="1" sqref="AG45 AG97 AG71 AG84 AG58" xr:uid="{F189F527-074A-4D44-A2F9-46D8D0F16B9C}">
      <formula1>$AK$9:$AK$10</formula1>
    </dataValidation>
    <dataValidation type="list" allowBlank="1" showInputMessage="1" showErrorMessage="1" sqref="AD55 AD94 AD68 AD81" xr:uid="{786FE4E6-9075-4AA4-B070-17A6F036ECE4}">
      <formula1>$AK$40:$AK$45</formula1>
    </dataValidation>
    <dataValidation type="list" allowBlank="1" showInputMessage="1" showErrorMessage="1" sqref="AE61" xr:uid="{1C48AEDE-73D5-4C74-8DA7-1199B7639B54}">
      <formula1>$AK$33:$AK$39</formula1>
    </dataValidation>
    <dataValidation type="list" allowBlank="1" showInputMessage="1" showErrorMessage="1" sqref="AD40 AD92 AD66 AD61 AD53 AD79" xr:uid="{843BF11B-4EC5-479B-AA6B-E2EB756AC5DF}">
      <formula1>$AK$46:$AK$51</formula1>
    </dataValidation>
    <dataValidation type="list" allowBlank="1" showInputMessage="1" showErrorMessage="1" sqref="AE17 AG14 AG11 AG8" xr:uid="{48BB00FC-E118-49B7-B78D-2F234618FFE2}">
      <formula1>$AN$5:$AN$25</formula1>
    </dataValidation>
    <dataValidation type="list" allowBlank="1" showInputMessage="1" showErrorMessage="1" sqref="AD31" xr:uid="{A2207750-B028-4E85-9B1D-23DB170761E6}">
      <formula1>$AO$4:$BP$4</formula1>
    </dataValidation>
    <dataValidation type="list" allowBlank="1" showInputMessage="1" showErrorMessage="1" sqref="AD32" xr:uid="{A71D5400-1CC0-4BE7-809C-3BFDE52DBD2B}">
      <formula1>$AO$26:$CJ$26</formula1>
    </dataValidation>
    <dataValidation type="list" allowBlank="1" showInputMessage="1" showErrorMessage="1" promptTitle="Chaleur / Respiration" sqref="AD39 AD91 AD65 AD78 AD52" xr:uid="{7DBCD44D-C8B2-42D2-8AA7-D7CD8EB767D1}">
      <formula1>$AL$33:$AL$37</formula1>
    </dataValidation>
    <dataValidation type="list" allowBlank="1" showInputMessage="1" showErrorMessage="1" sqref="AD41 AD93 AD67 AD54 AD80" xr:uid="{725D9C4D-BE87-4BB6-B815-0513F0CF8CDE}">
      <formula1>$AL$39:$AL$44</formula1>
    </dataValidation>
    <dataValidation type="list" allowBlank="1" showInputMessage="1" showErrorMessage="1" promptTitle="A compléter" sqref="AG3:AH3" xr:uid="{725E4C18-5F62-4424-924B-57E240C189DD}">
      <formula1>$AS$1:$AS$3</formula1>
    </dataValidation>
    <dataValidation type="list" allowBlank="1" showInputMessage="1" showErrorMessage="1" sqref="AE3:AF3" xr:uid="{CEEC6F63-F5DF-4B05-98F8-A84381F381BA}">
      <formula1>$AK$2:$AQ$2</formula1>
    </dataValidation>
    <dataValidation allowBlank="1" showInputMessage="1" showErrorMessage="1" promptTitle="Ecrire" prompt="Les choix de courses et les temps de récupération" sqref="AD37 AD50" xr:uid="{1C5E45F6-3880-45FD-8CB7-19F9870EF19F}"/>
    <dataValidation allowBlank="1" showErrorMessage="1" promptTitle="ici" prompt="Bilan de la leçon précédente et objectif(s)" sqref="AD47 AD60 AD73 AD86 AD99" xr:uid="{ED2C6A32-E2EE-42BB-8335-72E9CCFFA33B}"/>
    <dataValidation type="list" allowBlank="1" showInputMessage="1" showErrorMessage="1" sqref="AE38:AH38 AE51:AH51 AE64:AH64 AE77:AH77 AE90:AH90" xr:uid="{51CF0255-3D8E-4382-BB5A-4420DDC73495}">
      <formula1>$AT$55:$AZ$55</formula1>
    </dataValidation>
    <dataValidation type="list" allowBlank="1" showInputMessage="1" showErrorMessage="1" sqref="AD42" xr:uid="{FF51878D-8A9B-47BE-94F7-8FA845E2C79D}">
      <formula1>$AK$40:$AK$46</formula1>
    </dataValidation>
    <dataValidation type="list" allowBlank="1" showInputMessage="1" showErrorMessage="1" sqref="AE40:AH40 AE53:AH53 AE66:AH66 AE79:AH79 AE92:AH92" xr:uid="{862D8F1F-1675-4254-B4FD-EAA92215F175}">
      <formula1>$AL$53:$AL$59</formula1>
    </dataValidation>
    <dataValidation type="list" allowBlank="1" showInputMessage="1" showErrorMessage="1" sqref="AE42:AH42 AE55:AH55 AE68:AH68 AE94:AH94 AE81:AH81" xr:uid="{76781C18-9267-43C4-9BA5-69C83C66EFF6}">
      <formula1>$AL$66:$AL$71</formula1>
    </dataValidation>
  </dataValidations>
  <pageMargins left="0.25" right="0.25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F9EDC59-3BA1-4F6F-86CF-3449EB15144C}">
          <x14:formula1>
            <xm:f>OFFSET(Parametres!$M$1,1,1,Parametres!$O$2,1)</xm:f>
          </x14:formula1>
          <xm:sqref>AD3</xm:sqref>
        </x14:dataValidation>
        <x14:dataValidation type="list" allowBlank="1" showInputMessage="1" showErrorMessage="1" promptTitle="Choisir sa classe !" prompt="dans la liste déroulante" xr:uid="{7DA82C70-7890-43EE-8F18-2BAB4143849F}">
          <x14:formula1>
            <xm:f>Parametres!$J$2:$J$11</xm:f>
          </x14:formula1>
          <xm:sqref>AC3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9BAFD-9CA2-45E4-9D1B-38C4183A2F47}">
  <sheetPr>
    <tabColor theme="0"/>
  </sheetPr>
  <dimension ref="A1:XFC515"/>
  <sheetViews>
    <sheetView showGridLines="0" showRowColHeaders="0" topLeftCell="AB1" zoomScale="70" zoomScaleNormal="70" workbookViewId="0">
      <selection activeCell="AC3" sqref="AC3"/>
    </sheetView>
  </sheetViews>
  <sheetFormatPr baseColWidth="10" defaultColWidth="0" defaultRowHeight="20.100000000000001" customHeight="1" zeroHeight="1" x14ac:dyDescent="0.25"/>
  <cols>
    <col min="1" max="26" width="7" style="4" hidden="1" customWidth="1"/>
    <col min="27" max="27" width="11.28515625" style="4" hidden="1" customWidth="1"/>
    <col min="28" max="28" width="8.5703125" style="4" customWidth="1"/>
    <col min="29" max="29" width="17.28515625" style="4" customWidth="1"/>
    <col min="30" max="30" width="54.5703125" style="4" customWidth="1"/>
    <col min="31" max="34" width="15.7109375" style="4" customWidth="1"/>
    <col min="35" max="35" width="10.7109375" style="4" customWidth="1"/>
    <col min="36" max="16383" width="10.42578125" style="4" hidden="1"/>
    <col min="16384" max="16384" width="15.85546875" style="4" hidden="1"/>
  </cols>
  <sheetData>
    <row r="1" spans="1:102" ht="83.25" customHeight="1" thickBot="1" x14ac:dyDescent="0.3">
      <c r="A1" s="70" t="s">
        <v>109</v>
      </c>
      <c r="B1" s="70" t="s">
        <v>123</v>
      </c>
      <c r="C1" s="70" t="s">
        <v>110</v>
      </c>
      <c r="D1" s="70" t="s">
        <v>111</v>
      </c>
      <c r="E1" s="70" t="s">
        <v>114</v>
      </c>
      <c r="F1" s="70" t="s">
        <v>124</v>
      </c>
      <c r="G1" s="71">
        <v>0.01</v>
      </c>
      <c r="H1" s="70" t="s">
        <v>125</v>
      </c>
      <c r="I1" s="70" t="s">
        <v>126</v>
      </c>
      <c r="J1" s="70" t="s">
        <v>127</v>
      </c>
      <c r="K1" s="70" t="s">
        <v>115</v>
      </c>
      <c r="L1" s="70" t="s">
        <v>128</v>
      </c>
      <c r="M1" s="70" t="s">
        <v>136</v>
      </c>
      <c r="N1" s="70" t="s">
        <v>129</v>
      </c>
      <c r="O1" s="70" t="s">
        <v>130</v>
      </c>
      <c r="P1" s="70" t="s">
        <v>131</v>
      </c>
      <c r="Q1" s="70" t="s">
        <v>132</v>
      </c>
      <c r="R1" s="70" t="s">
        <v>133</v>
      </c>
      <c r="S1" s="70" t="s">
        <v>134</v>
      </c>
      <c r="T1" s="70" t="s">
        <v>135</v>
      </c>
      <c r="AB1" s="207"/>
      <c r="AC1" s="343" t="s">
        <v>122</v>
      </c>
      <c r="AD1" s="344"/>
      <c r="AE1" s="344"/>
      <c r="AF1" s="344"/>
      <c r="AG1" s="344"/>
      <c r="AH1" s="344"/>
      <c r="AI1" s="207"/>
      <c r="AJ1" s="6"/>
      <c r="AP1" s="9"/>
      <c r="AQ1" s="9"/>
      <c r="AR1" s="9"/>
      <c r="AS1" s="40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</row>
    <row r="2" spans="1:102" ht="24.75" customHeight="1" thickBot="1" x14ac:dyDescent="0.45">
      <c r="A2" s="4" t="s">
        <v>137</v>
      </c>
      <c r="B2" s="4" t="str">
        <f>$AC$3</f>
        <v>Classe Test</v>
      </c>
      <c r="C2" s="4">
        <f>$AD$3</f>
        <v>0</v>
      </c>
      <c r="D2" s="4">
        <f>$AE$3</f>
        <v>0</v>
      </c>
      <c r="E2" s="4">
        <f>$AG$3</f>
        <v>0</v>
      </c>
      <c r="F2" s="4">
        <f>$AE$17</f>
        <v>10</v>
      </c>
      <c r="G2" s="4" t="str">
        <f>AE45</f>
        <v>Erreur</v>
      </c>
      <c r="H2" s="4" t="str">
        <f>IFERROR(AF45,"")</f>
        <v/>
      </c>
      <c r="I2" s="4">
        <f t="shared" ref="I2:J2" si="0">AG45</f>
        <v>0</v>
      </c>
      <c r="J2" s="4" t="str">
        <f t="shared" si="0"/>
        <v>Erreur</v>
      </c>
      <c r="K2" s="4" t="s">
        <v>301</v>
      </c>
      <c r="L2" s="4" t="s">
        <v>301</v>
      </c>
      <c r="M2" s="4" t="s">
        <v>302</v>
      </c>
      <c r="N2" s="4" t="s">
        <v>302</v>
      </c>
      <c r="O2" s="4" t="s">
        <v>302</v>
      </c>
      <c r="P2" s="4" t="s">
        <v>302</v>
      </c>
      <c r="Q2" s="4" t="s">
        <v>302</v>
      </c>
      <c r="R2" s="4" t="s">
        <v>302</v>
      </c>
      <c r="S2" s="4" t="s">
        <v>302</v>
      </c>
      <c r="T2" s="4" t="s">
        <v>302</v>
      </c>
      <c r="AB2" s="207"/>
      <c r="AC2" s="208" t="s">
        <v>89</v>
      </c>
      <c r="AD2" s="208" t="s">
        <v>90</v>
      </c>
      <c r="AE2" s="351" t="s">
        <v>111</v>
      </c>
      <c r="AF2" s="351"/>
      <c r="AG2" s="351" t="s">
        <v>114</v>
      </c>
      <c r="AH2" s="351"/>
      <c r="AI2" s="207"/>
      <c r="AJ2" s="6"/>
      <c r="AK2" s="55"/>
      <c r="AL2" s="38" t="s">
        <v>100</v>
      </c>
      <c r="AM2" s="38" t="s">
        <v>101</v>
      </c>
      <c r="AN2" s="38" t="s">
        <v>102</v>
      </c>
      <c r="AO2" s="39" t="s">
        <v>103</v>
      </c>
      <c r="AP2" s="39" t="s">
        <v>308</v>
      </c>
      <c r="AQ2" s="39" t="s">
        <v>309</v>
      </c>
      <c r="AR2" s="9"/>
      <c r="AS2" s="56" t="s">
        <v>112</v>
      </c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</row>
    <row r="3" spans="1:102" ht="39.950000000000003" customHeight="1" thickBot="1" x14ac:dyDescent="0.35">
      <c r="A3" s="4" t="s">
        <v>138</v>
      </c>
      <c r="B3" s="4" t="str">
        <f t="shared" ref="B3:B6" si="1">$AC$3</f>
        <v>Classe Test</v>
      </c>
      <c r="C3" s="4">
        <f t="shared" ref="C3:C6" si="2">$AD$3</f>
        <v>0</v>
      </c>
      <c r="D3" s="4">
        <f t="shared" ref="D3:D6" si="3">$AE$3</f>
        <v>0</v>
      </c>
      <c r="E3" s="4">
        <f t="shared" ref="E3:E6" si="4">$AG$3</f>
        <v>0</v>
      </c>
      <c r="F3" s="4">
        <f t="shared" ref="F3:F6" si="5">$AE$17</f>
        <v>10</v>
      </c>
      <c r="G3" s="4" t="str">
        <f>AE58</f>
        <v>Erreur</v>
      </c>
      <c r="H3" s="4" t="str">
        <f>IFERROR(AF58,"")</f>
        <v/>
      </c>
      <c r="I3" s="4">
        <f t="shared" ref="I3:J3" si="6">AG58</f>
        <v>0</v>
      </c>
      <c r="J3" s="4" t="str">
        <f t="shared" si="6"/>
        <v>Erreur</v>
      </c>
      <c r="K3" s="4" t="s">
        <v>301</v>
      </c>
      <c r="L3" s="4" t="s">
        <v>301</v>
      </c>
      <c r="M3" s="4" t="s">
        <v>302</v>
      </c>
      <c r="N3" s="4" t="s">
        <v>302</v>
      </c>
      <c r="O3" s="4" t="s">
        <v>302</v>
      </c>
      <c r="P3" s="4" t="s">
        <v>302</v>
      </c>
      <c r="Q3" s="4" t="s">
        <v>302</v>
      </c>
      <c r="R3" s="4" t="s">
        <v>302</v>
      </c>
      <c r="S3" s="4" t="s">
        <v>302</v>
      </c>
      <c r="T3" s="4" t="s">
        <v>302</v>
      </c>
      <c r="AB3" s="207"/>
      <c r="AC3" s="292" t="str">
        <f>'Coureur 1'!AC3</f>
        <v>Classe Test</v>
      </c>
      <c r="AD3" s="209"/>
      <c r="AE3" s="356"/>
      <c r="AF3" s="356"/>
      <c r="AG3" s="356"/>
      <c r="AH3" s="356"/>
      <c r="AI3" s="207"/>
      <c r="AJ3" s="66"/>
      <c r="AK3" s="9"/>
      <c r="AL3" s="19"/>
      <c r="AM3" s="9"/>
      <c r="AN3" s="19"/>
      <c r="AO3" s="6"/>
      <c r="AP3" s="6"/>
      <c r="AQ3" s="6"/>
      <c r="AR3" s="6"/>
      <c r="AS3" s="42" t="s">
        <v>113</v>
      </c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</row>
    <row r="4" spans="1:102" ht="15" customHeight="1" thickBot="1" x14ac:dyDescent="0.35">
      <c r="A4" s="4" t="s">
        <v>139</v>
      </c>
      <c r="B4" s="4" t="str">
        <f t="shared" si="1"/>
        <v>Classe Test</v>
      </c>
      <c r="C4" s="4">
        <f t="shared" si="2"/>
        <v>0</v>
      </c>
      <c r="D4" s="4">
        <f t="shared" si="3"/>
        <v>0</v>
      </c>
      <c r="E4" s="4">
        <f t="shared" si="4"/>
        <v>0</v>
      </c>
      <c r="F4" s="4">
        <f t="shared" si="5"/>
        <v>10</v>
      </c>
      <c r="G4" s="4" t="str">
        <f>AE71</f>
        <v>Erreur</v>
      </c>
      <c r="H4" s="4" t="str">
        <f>IFERROR(AF71,"")</f>
        <v/>
      </c>
      <c r="I4" s="4">
        <f t="shared" ref="I4:J4" si="7">AG71</f>
        <v>0</v>
      </c>
      <c r="J4" s="4" t="str">
        <f t="shared" si="7"/>
        <v>Erreur</v>
      </c>
      <c r="K4" s="4" t="s">
        <v>301</v>
      </c>
      <c r="L4" s="4" t="s">
        <v>301</v>
      </c>
      <c r="M4" s="4" t="s">
        <v>302</v>
      </c>
      <c r="N4" s="4" t="s">
        <v>302</v>
      </c>
      <c r="O4" s="4" t="s">
        <v>302</v>
      </c>
      <c r="P4" s="4" t="s">
        <v>302</v>
      </c>
      <c r="Q4" s="4" t="s">
        <v>302</v>
      </c>
      <c r="R4" s="4" t="s">
        <v>302</v>
      </c>
      <c r="S4" s="4" t="s">
        <v>302</v>
      </c>
      <c r="T4" s="4" t="s">
        <v>302</v>
      </c>
      <c r="AB4" s="207"/>
      <c r="AC4" s="210"/>
      <c r="AD4" s="207"/>
      <c r="AE4" s="210"/>
      <c r="AF4" s="210"/>
      <c r="AG4" s="210"/>
      <c r="AH4" s="210"/>
      <c r="AI4" s="207"/>
      <c r="AJ4" s="66"/>
      <c r="AK4" s="9"/>
      <c r="AL4" s="44"/>
      <c r="AM4" s="45"/>
      <c r="AN4" s="45" t="s">
        <v>4</v>
      </c>
      <c r="AO4" s="45">
        <v>150</v>
      </c>
      <c r="AP4" s="45">
        <v>160</v>
      </c>
      <c r="AQ4" s="45">
        <v>175</v>
      </c>
      <c r="AR4" s="45">
        <v>185</v>
      </c>
      <c r="AS4" s="45">
        <v>200</v>
      </c>
      <c r="AT4" s="45">
        <v>210</v>
      </c>
      <c r="AU4" s="45">
        <v>225</v>
      </c>
      <c r="AV4" s="45">
        <v>235</v>
      </c>
      <c r="AW4" s="45">
        <v>250</v>
      </c>
      <c r="AX4" s="45">
        <v>260</v>
      </c>
      <c r="AY4" s="45">
        <v>275</v>
      </c>
      <c r="AZ4" s="45">
        <v>285</v>
      </c>
      <c r="BA4" s="45">
        <v>300</v>
      </c>
      <c r="BB4" s="45">
        <v>310</v>
      </c>
      <c r="BC4" s="45">
        <v>325</v>
      </c>
      <c r="BD4" s="45">
        <v>335</v>
      </c>
      <c r="BE4" s="45">
        <v>350</v>
      </c>
      <c r="BF4" s="45">
        <v>360</v>
      </c>
      <c r="BG4" s="45">
        <v>375</v>
      </c>
      <c r="BH4" s="45">
        <v>385</v>
      </c>
      <c r="BI4" s="45">
        <v>400</v>
      </c>
      <c r="BJ4" s="45">
        <v>410</v>
      </c>
      <c r="BK4" s="45">
        <v>425</v>
      </c>
      <c r="BL4" s="46">
        <v>435</v>
      </c>
      <c r="BM4" s="46">
        <v>450</v>
      </c>
      <c r="BN4" s="46">
        <v>460</v>
      </c>
      <c r="BO4" s="46">
        <v>475</v>
      </c>
      <c r="BP4" s="46">
        <v>485</v>
      </c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>
        <v>150</v>
      </c>
      <c r="CL4" s="47">
        <v>300</v>
      </c>
    </row>
    <row r="5" spans="1:102" ht="39.950000000000003" customHeight="1" x14ac:dyDescent="0.25">
      <c r="A5" s="4" t="s">
        <v>140</v>
      </c>
      <c r="B5" s="4" t="str">
        <f t="shared" si="1"/>
        <v>Classe Test</v>
      </c>
      <c r="C5" s="4">
        <f t="shared" si="2"/>
        <v>0</v>
      </c>
      <c r="D5" s="4">
        <f t="shared" si="3"/>
        <v>0</v>
      </c>
      <c r="E5" s="4">
        <f t="shared" si="4"/>
        <v>0</v>
      </c>
      <c r="F5" s="4">
        <f t="shared" si="5"/>
        <v>10</v>
      </c>
      <c r="G5" s="4" t="str">
        <f>AE84</f>
        <v>Erreur</v>
      </c>
      <c r="H5" s="4" t="str">
        <f>IFERROR(AF84,"")</f>
        <v/>
      </c>
      <c r="I5" s="4">
        <f t="shared" ref="I5:J5" si="8">AG84</f>
        <v>0</v>
      </c>
      <c r="J5" s="4" t="str">
        <f t="shared" si="8"/>
        <v>Erreur</v>
      </c>
      <c r="K5" s="4" t="s">
        <v>301</v>
      </c>
      <c r="L5" s="4" t="s">
        <v>301</v>
      </c>
      <c r="M5" s="4" t="s">
        <v>302</v>
      </c>
      <c r="N5" s="4" t="s">
        <v>302</v>
      </c>
      <c r="O5" s="4" t="s">
        <v>302</v>
      </c>
      <c r="P5" s="4" t="s">
        <v>302</v>
      </c>
      <c r="Q5" s="4" t="s">
        <v>302</v>
      </c>
      <c r="R5" s="4" t="s">
        <v>302</v>
      </c>
      <c r="S5" s="4" t="s">
        <v>302</v>
      </c>
      <c r="T5" s="4" t="s">
        <v>302</v>
      </c>
      <c r="AB5" s="211"/>
      <c r="AC5" s="352" t="s">
        <v>118</v>
      </c>
      <c r="AD5" s="352"/>
      <c r="AE5" s="352"/>
      <c r="AF5" s="352"/>
      <c r="AG5" s="352"/>
      <c r="AH5" s="352"/>
      <c r="AI5" s="211"/>
      <c r="AJ5" s="8"/>
      <c r="AK5" s="9"/>
      <c r="AL5" s="48">
        <v>150</v>
      </c>
      <c r="AM5" s="44">
        <v>300</v>
      </c>
      <c r="AN5" s="57">
        <v>18</v>
      </c>
      <c r="AO5" s="58">
        <v>-75</v>
      </c>
      <c r="AP5" s="58">
        <v>-75</v>
      </c>
      <c r="AQ5" s="58">
        <v>-75</v>
      </c>
      <c r="AR5" s="58">
        <v>-75</v>
      </c>
      <c r="AS5" s="58">
        <v>-75</v>
      </c>
      <c r="AT5" s="58">
        <v>-75</v>
      </c>
      <c r="AU5" s="58">
        <v>-75</v>
      </c>
      <c r="AV5" s="58">
        <v>-75</v>
      </c>
      <c r="AW5" s="58">
        <v>-75</v>
      </c>
      <c r="AX5" s="58">
        <v>-75</v>
      </c>
      <c r="AY5" s="58">
        <v>-75</v>
      </c>
      <c r="AZ5" s="58">
        <v>-75</v>
      </c>
      <c r="BA5" s="58">
        <v>-75</v>
      </c>
      <c r="BB5" s="58">
        <v>-75</v>
      </c>
      <c r="BC5" s="58">
        <v>-75</v>
      </c>
      <c r="BD5" s="58">
        <v>75</v>
      </c>
      <c r="BE5" s="58">
        <v>75</v>
      </c>
      <c r="BF5" s="58">
        <v>80</v>
      </c>
      <c r="BG5" s="58">
        <v>80</v>
      </c>
      <c r="BH5" s="58">
        <v>85</v>
      </c>
      <c r="BI5" s="58">
        <v>85</v>
      </c>
      <c r="BJ5" s="58">
        <v>90</v>
      </c>
      <c r="BK5" s="58">
        <v>95</v>
      </c>
      <c r="BL5" s="59">
        <v>95</v>
      </c>
      <c r="BM5" s="59">
        <v>100</v>
      </c>
      <c r="BN5" s="59">
        <v>100</v>
      </c>
      <c r="BO5" s="59">
        <v>100</v>
      </c>
      <c r="BP5" s="59">
        <v>100</v>
      </c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>
        <v>160</v>
      </c>
      <c r="CL5" s="47">
        <v>310</v>
      </c>
    </row>
    <row r="6" spans="1:102" ht="15" customHeight="1" x14ac:dyDescent="0.3">
      <c r="A6" s="4" t="s">
        <v>141</v>
      </c>
      <c r="B6" s="4" t="str">
        <f t="shared" si="1"/>
        <v>Classe Test</v>
      </c>
      <c r="C6" s="4">
        <f t="shared" si="2"/>
        <v>0</v>
      </c>
      <c r="D6" s="4">
        <f t="shared" si="3"/>
        <v>0</v>
      </c>
      <c r="E6" s="4">
        <f t="shared" si="4"/>
        <v>0</v>
      </c>
      <c r="F6" s="4">
        <f t="shared" si="5"/>
        <v>10</v>
      </c>
      <c r="G6" s="4" t="str">
        <f>AE97</f>
        <v>Erreur</v>
      </c>
      <c r="H6" s="4" t="str">
        <f>IFERROR(AF97,"")</f>
        <v/>
      </c>
      <c r="I6" s="4">
        <f t="shared" ref="I6:J6" si="9">AG97</f>
        <v>0</v>
      </c>
      <c r="J6" s="4" t="str">
        <f t="shared" si="9"/>
        <v>Erreur</v>
      </c>
      <c r="K6" s="4" t="str">
        <f>IFERROR($AE$110,"Non éval")</f>
        <v/>
      </c>
      <c r="L6" s="4" t="str">
        <f>IF($AF$111="","Non éval",AF111)</f>
        <v>Non éval</v>
      </c>
      <c r="M6" s="4" t="s">
        <v>302</v>
      </c>
      <c r="N6" s="4" t="s">
        <v>302</v>
      </c>
      <c r="O6" s="4" t="s">
        <v>302</v>
      </c>
      <c r="P6" s="4" t="s">
        <v>302</v>
      </c>
      <c r="Q6" s="4" t="s">
        <v>302</v>
      </c>
      <c r="R6" s="4" t="s">
        <v>302</v>
      </c>
      <c r="S6" s="4" t="s">
        <v>302</v>
      </c>
      <c r="T6" s="4" t="s">
        <v>302</v>
      </c>
      <c r="AB6" s="207"/>
      <c r="AC6" s="212"/>
      <c r="AD6" s="212"/>
      <c r="AE6" s="213"/>
      <c r="AF6" s="212"/>
      <c r="AG6" s="210"/>
      <c r="AH6" s="210"/>
      <c r="AI6" s="207"/>
      <c r="AJ6" s="66"/>
      <c r="AK6" s="9"/>
      <c r="AL6" s="48">
        <v>160</v>
      </c>
      <c r="AM6" s="48">
        <v>310</v>
      </c>
      <c r="AN6" s="69">
        <v>17.5</v>
      </c>
      <c r="AO6" s="21">
        <v>-75</v>
      </c>
      <c r="AP6" s="21">
        <v>-75</v>
      </c>
      <c r="AQ6" s="21">
        <v>-75</v>
      </c>
      <c r="AR6" s="21">
        <v>-75</v>
      </c>
      <c r="AS6" s="21">
        <v>-75</v>
      </c>
      <c r="AT6" s="21">
        <v>-75</v>
      </c>
      <c r="AU6" s="21">
        <v>-75</v>
      </c>
      <c r="AV6" s="21">
        <v>-75</v>
      </c>
      <c r="AW6" s="21">
        <v>-75</v>
      </c>
      <c r="AX6" s="21">
        <v>-75</v>
      </c>
      <c r="AY6" s="21">
        <v>-75</v>
      </c>
      <c r="AZ6" s="21">
        <v>-75</v>
      </c>
      <c r="BA6" s="21">
        <v>-75</v>
      </c>
      <c r="BB6" s="21">
        <v>-75</v>
      </c>
      <c r="BC6" s="21">
        <v>75</v>
      </c>
      <c r="BD6" s="21">
        <v>75</v>
      </c>
      <c r="BE6" s="21">
        <v>80</v>
      </c>
      <c r="BF6" s="21">
        <v>80</v>
      </c>
      <c r="BG6" s="21">
        <v>85</v>
      </c>
      <c r="BH6" s="21">
        <v>85</v>
      </c>
      <c r="BI6" s="21">
        <v>90</v>
      </c>
      <c r="BJ6" s="21">
        <v>90</v>
      </c>
      <c r="BK6" s="21">
        <v>95</v>
      </c>
      <c r="BL6" s="43">
        <v>100</v>
      </c>
      <c r="BM6" s="43">
        <v>100</v>
      </c>
      <c r="BN6" s="43">
        <v>100</v>
      </c>
      <c r="BO6" s="43">
        <v>100</v>
      </c>
      <c r="BP6" s="43">
        <v>100</v>
      </c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>
        <v>175</v>
      </c>
      <c r="CL6" s="49">
        <v>325</v>
      </c>
    </row>
    <row r="7" spans="1:102" ht="39.950000000000003" customHeight="1" x14ac:dyDescent="0.3">
      <c r="AB7" s="207"/>
      <c r="AC7" s="345" t="s">
        <v>0</v>
      </c>
      <c r="AD7" s="353" t="s">
        <v>104</v>
      </c>
      <c r="AE7" s="353"/>
      <c r="AF7" s="353"/>
      <c r="AG7" s="354"/>
      <c r="AH7" s="214"/>
      <c r="AI7" s="207"/>
      <c r="AJ7" s="8"/>
      <c r="AK7" s="9"/>
      <c r="AL7" s="48">
        <v>175</v>
      </c>
      <c r="AM7" s="48">
        <v>325</v>
      </c>
      <c r="AN7" s="69">
        <v>17</v>
      </c>
      <c r="AO7" s="21">
        <v>-75</v>
      </c>
      <c r="AP7" s="21">
        <v>-75</v>
      </c>
      <c r="AQ7" s="21">
        <v>-75</v>
      </c>
      <c r="AR7" s="21">
        <v>-75</v>
      </c>
      <c r="AS7" s="21">
        <v>-75</v>
      </c>
      <c r="AT7" s="21">
        <v>-75</v>
      </c>
      <c r="AU7" s="21">
        <v>-75</v>
      </c>
      <c r="AV7" s="21">
        <v>-75</v>
      </c>
      <c r="AW7" s="21">
        <v>-75</v>
      </c>
      <c r="AX7" s="21">
        <v>-75</v>
      </c>
      <c r="AY7" s="21">
        <v>-75</v>
      </c>
      <c r="AZ7" s="21">
        <v>-75</v>
      </c>
      <c r="BA7" s="21">
        <v>-75</v>
      </c>
      <c r="BB7" s="21">
        <v>-75</v>
      </c>
      <c r="BC7" s="21">
        <v>75</v>
      </c>
      <c r="BD7" s="21">
        <v>75</v>
      </c>
      <c r="BE7" s="21">
        <v>80</v>
      </c>
      <c r="BF7" s="21">
        <v>85</v>
      </c>
      <c r="BG7" s="21">
        <v>85</v>
      </c>
      <c r="BH7" s="21">
        <v>90</v>
      </c>
      <c r="BI7" s="21">
        <v>90</v>
      </c>
      <c r="BJ7" s="21">
        <v>95</v>
      </c>
      <c r="BK7" s="21">
        <v>100</v>
      </c>
      <c r="BL7" s="43">
        <v>100</v>
      </c>
      <c r="BM7" s="43">
        <v>100</v>
      </c>
      <c r="BN7" s="43">
        <v>100</v>
      </c>
      <c r="BO7" s="43">
        <v>100</v>
      </c>
      <c r="BP7" s="43">
        <v>100</v>
      </c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>
        <v>185</v>
      </c>
      <c r="CL7" s="49">
        <v>335</v>
      </c>
    </row>
    <row r="8" spans="1:102" ht="39.950000000000003" customHeight="1" x14ac:dyDescent="0.3">
      <c r="AB8" s="207"/>
      <c r="AC8" s="345"/>
      <c r="AD8" s="355"/>
      <c r="AE8" s="355"/>
      <c r="AF8" s="355"/>
      <c r="AG8" s="215">
        <v>10</v>
      </c>
      <c r="AH8" s="216" t="s">
        <v>2</v>
      </c>
      <c r="AI8" s="207"/>
      <c r="AJ8" s="66"/>
      <c r="AK8" s="9"/>
      <c r="AL8" s="48">
        <v>185</v>
      </c>
      <c r="AM8" s="48">
        <v>335</v>
      </c>
      <c r="AN8" s="69">
        <v>16.5</v>
      </c>
      <c r="AO8" s="21">
        <v>-75</v>
      </c>
      <c r="AP8" s="21">
        <v>-75</v>
      </c>
      <c r="AQ8" s="21">
        <v>-75</v>
      </c>
      <c r="AR8" s="21">
        <v>-75</v>
      </c>
      <c r="AS8" s="21">
        <v>-75</v>
      </c>
      <c r="AT8" s="21">
        <v>-75</v>
      </c>
      <c r="AU8" s="21">
        <v>-75</v>
      </c>
      <c r="AV8" s="21">
        <v>-75</v>
      </c>
      <c r="AW8" s="21">
        <v>-75</v>
      </c>
      <c r="AX8" s="21">
        <v>-75</v>
      </c>
      <c r="AY8" s="21">
        <v>-75</v>
      </c>
      <c r="AZ8" s="21">
        <v>-75</v>
      </c>
      <c r="BA8" s="21">
        <v>-75</v>
      </c>
      <c r="BB8" s="21">
        <v>75</v>
      </c>
      <c r="BC8" s="21">
        <v>75</v>
      </c>
      <c r="BD8" s="21">
        <v>80</v>
      </c>
      <c r="BE8" s="21">
        <v>85</v>
      </c>
      <c r="BF8" s="21">
        <v>85</v>
      </c>
      <c r="BG8" s="21">
        <v>90</v>
      </c>
      <c r="BH8" s="21">
        <v>90</v>
      </c>
      <c r="BI8" s="21">
        <v>95</v>
      </c>
      <c r="BJ8" s="21">
        <v>100</v>
      </c>
      <c r="BK8" s="21">
        <v>100</v>
      </c>
      <c r="BL8" s="43">
        <v>100</v>
      </c>
      <c r="BM8" s="43">
        <v>100</v>
      </c>
      <c r="BN8" s="43">
        <v>100</v>
      </c>
      <c r="BO8" s="43">
        <v>100</v>
      </c>
      <c r="BP8" s="43">
        <v>100</v>
      </c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>
        <v>200</v>
      </c>
      <c r="CL8" s="49">
        <v>350</v>
      </c>
    </row>
    <row r="9" spans="1:102" ht="20.25" customHeight="1" x14ac:dyDescent="0.3">
      <c r="AB9" s="207"/>
      <c r="AC9" s="207"/>
      <c r="AD9" s="207"/>
      <c r="AE9" s="207"/>
      <c r="AF9" s="207"/>
      <c r="AG9" s="210"/>
      <c r="AH9" s="210"/>
      <c r="AI9" s="207"/>
      <c r="AJ9" s="66"/>
      <c r="AK9" s="9">
        <v>0</v>
      </c>
      <c r="AL9" s="48">
        <v>200</v>
      </c>
      <c r="AM9" s="48">
        <v>350</v>
      </c>
      <c r="AN9" s="69">
        <v>16</v>
      </c>
      <c r="AO9" s="21">
        <v>-75</v>
      </c>
      <c r="AP9" s="21">
        <v>-75</v>
      </c>
      <c r="AQ9" s="21">
        <v>-75</v>
      </c>
      <c r="AR9" s="21">
        <v>-75</v>
      </c>
      <c r="AS9" s="21">
        <v>-75</v>
      </c>
      <c r="AT9" s="21">
        <v>-75</v>
      </c>
      <c r="AU9" s="21">
        <v>-75</v>
      </c>
      <c r="AV9" s="21">
        <v>-75</v>
      </c>
      <c r="AW9" s="21">
        <v>-75</v>
      </c>
      <c r="AX9" s="21">
        <v>-75</v>
      </c>
      <c r="AY9" s="21">
        <v>-75</v>
      </c>
      <c r="AZ9" s="21">
        <v>-75</v>
      </c>
      <c r="BA9" s="21">
        <v>75</v>
      </c>
      <c r="BB9" s="21">
        <v>75</v>
      </c>
      <c r="BC9" s="21">
        <v>80</v>
      </c>
      <c r="BD9" s="21">
        <v>80</v>
      </c>
      <c r="BE9" s="21">
        <v>85</v>
      </c>
      <c r="BF9" s="21">
        <v>90</v>
      </c>
      <c r="BG9" s="21">
        <v>90</v>
      </c>
      <c r="BH9" s="21">
        <v>95</v>
      </c>
      <c r="BI9" s="21">
        <v>100</v>
      </c>
      <c r="BJ9" s="21">
        <v>100</v>
      </c>
      <c r="BK9" s="21">
        <v>100</v>
      </c>
      <c r="BL9" s="43">
        <v>100</v>
      </c>
      <c r="BM9" s="43">
        <v>100</v>
      </c>
      <c r="BN9" s="43">
        <v>100</v>
      </c>
      <c r="BO9" s="43">
        <v>100</v>
      </c>
      <c r="BP9" s="43">
        <v>100</v>
      </c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>
        <v>210</v>
      </c>
      <c r="CL9" s="49">
        <v>360</v>
      </c>
    </row>
    <row r="10" spans="1:102" ht="39.950000000000003" customHeight="1" x14ac:dyDescent="0.3">
      <c r="AB10" s="207"/>
      <c r="AC10" s="345" t="s">
        <v>63</v>
      </c>
      <c r="AD10" s="353" t="s">
        <v>105</v>
      </c>
      <c r="AE10" s="353"/>
      <c r="AF10" s="353"/>
      <c r="AG10" s="354"/>
      <c r="AH10" s="214"/>
      <c r="AI10" s="207"/>
      <c r="AJ10" s="66"/>
      <c r="AK10" s="9">
        <v>1</v>
      </c>
      <c r="AL10" s="48">
        <v>210</v>
      </c>
      <c r="AM10" s="48">
        <v>360</v>
      </c>
      <c r="AN10" s="69">
        <v>15.5</v>
      </c>
      <c r="AO10" s="21">
        <v>-75</v>
      </c>
      <c r="AP10" s="21">
        <v>-75</v>
      </c>
      <c r="AQ10" s="21">
        <v>-75</v>
      </c>
      <c r="AR10" s="21">
        <v>-75</v>
      </c>
      <c r="AS10" s="21">
        <v>-75</v>
      </c>
      <c r="AT10" s="21">
        <v>-75</v>
      </c>
      <c r="AU10" s="21">
        <v>-75</v>
      </c>
      <c r="AV10" s="21">
        <v>-75</v>
      </c>
      <c r="AW10" s="21">
        <v>-75</v>
      </c>
      <c r="AX10" s="21">
        <v>-75</v>
      </c>
      <c r="AY10" s="21">
        <v>-75</v>
      </c>
      <c r="AZ10" s="21">
        <v>-75</v>
      </c>
      <c r="BA10" s="21">
        <v>75</v>
      </c>
      <c r="BB10" s="21">
        <v>80</v>
      </c>
      <c r="BC10" s="21">
        <v>80</v>
      </c>
      <c r="BD10" s="21">
        <v>85</v>
      </c>
      <c r="BE10" s="21">
        <v>90</v>
      </c>
      <c r="BF10" s="21">
        <v>90</v>
      </c>
      <c r="BG10" s="21">
        <v>95</v>
      </c>
      <c r="BH10" s="21">
        <v>100</v>
      </c>
      <c r="BI10" s="21">
        <v>100</v>
      </c>
      <c r="BJ10" s="21">
        <v>100</v>
      </c>
      <c r="BK10" s="21">
        <v>100</v>
      </c>
      <c r="BL10" s="43">
        <v>100</v>
      </c>
      <c r="BM10" s="43">
        <v>100</v>
      </c>
      <c r="BN10" s="43">
        <v>100</v>
      </c>
      <c r="BO10" s="43">
        <v>100</v>
      </c>
      <c r="BP10" s="43">
        <v>100</v>
      </c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>
        <v>225</v>
      </c>
      <c r="CL10" s="49">
        <v>375</v>
      </c>
    </row>
    <row r="11" spans="1:102" ht="39.950000000000003" customHeight="1" x14ac:dyDescent="0.3">
      <c r="AB11" s="207"/>
      <c r="AC11" s="345"/>
      <c r="AD11" s="355"/>
      <c r="AE11" s="355"/>
      <c r="AF11" s="355"/>
      <c r="AG11" s="215">
        <v>10</v>
      </c>
      <c r="AH11" s="217" t="s">
        <v>2</v>
      </c>
      <c r="AI11" s="207"/>
      <c r="AJ11" s="66"/>
      <c r="AK11" s="9"/>
      <c r="AL11" s="48">
        <v>225</v>
      </c>
      <c r="AM11" s="48">
        <v>375</v>
      </c>
      <c r="AN11" s="69">
        <v>15</v>
      </c>
      <c r="AO11" s="21">
        <v>-75</v>
      </c>
      <c r="AP11" s="21">
        <v>-75</v>
      </c>
      <c r="AQ11" s="21">
        <v>-75</v>
      </c>
      <c r="AR11" s="21">
        <v>-75</v>
      </c>
      <c r="AS11" s="21">
        <v>-75</v>
      </c>
      <c r="AT11" s="21">
        <v>-75</v>
      </c>
      <c r="AU11" s="21">
        <v>-75</v>
      </c>
      <c r="AV11" s="21">
        <v>-75</v>
      </c>
      <c r="AW11" s="21">
        <v>-75</v>
      </c>
      <c r="AX11" s="21">
        <v>-75</v>
      </c>
      <c r="AY11" s="21">
        <v>-75</v>
      </c>
      <c r="AZ11" s="21">
        <v>75</v>
      </c>
      <c r="BA11" s="21">
        <v>80</v>
      </c>
      <c r="BB11" s="21">
        <v>80</v>
      </c>
      <c r="BC11" s="21">
        <v>85</v>
      </c>
      <c r="BD11" s="21">
        <v>85</v>
      </c>
      <c r="BE11" s="21">
        <v>90</v>
      </c>
      <c r="BF11" s="21">
        <v>95</v>
      </c>
      <c r="BG11" s="21">
        <v>100</v>
      </c>
      <c r="BH11" s="21">
        <v>100</v>
      </c>
      <c r="BI11" s="21">
        <v>100</v>
      </c>
      <c r="BJ11" s="21">
        <v>100</v>
      </c>
      <c r="BK11" s="21">
        <v>100</v>
      </c>
      <c r="BL11" s="43">
        <v>100</v>
      </c>
      <c r="BM11" s="43">
        <v>100</v>
      </c>
      <c r="BN11" s="43">
        <v>100</v>
      </c>
      <c r="BO11" s="43">
        <v>100</v>
      </c>
      <c r="BP11" s="43">
        <v>100</v>
      </c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>
        <v>235</v>
      </c>
      <c r="CL11" s="49">
        <v>385</v>
      </c>
    </row>
    <row r="12" spans="1:102" ht="23.25" customHeight="1" x14ac:dyDescent="0.3">
      <c r="AB12" s="207"/>
      <c r="AC12" s="207"/>
      <c r="AD12" s="207"/>
      <c r="AE12" s="207"/>
      <c r="AF12" s="207"/>
      <c r="AG12" s="207"/>
      <c r="AH12" s="210"/>
      <c r="AI12" s="207"/>
      <c r="AJ12" s="66"/>
      <c r="AK12" s="9"/>
      <c r="AL12" s="48">
        <v>235</v>
      </c>
      <c r="AM12" s="48">
        <v>385</v>
      </c>
      <c r="AN12" s="69">
        <v>14.5</v>
      </c>
      <c r="AO12" s="21">
        <v>-75</v>
      </c>
      <c r="AP12" s="21">
        <v>-75</v>
      </c>
      <c r="AQ12" s="21">
        <v>-75</v>
      </c>
      <c r="AR12" s="21">
        <v>-75</v>
      </c>
      <c r="AS12" s="21">
        <v>-75</v>
      </c>
      <c r="AT12" s="21">
        <v>-75</v>
      </c>
      <c r="AU12" s="21">
        <v>-75</v>
      </c>
      <c r="AV12" s="21">
        <v>-75</v>
      </c>
      <c r="AW12" s="21">
        <v>-75</v>
      </c>
      <c r="AX12" s="21">
        <v>-75</v>
      </c>
      <c r="AY12" s="21">
        <v>75</v>
      </c>
      <c r="AZ12" s="21">
        <v>75</v>
      </c>
      <c r="BA12" s="21">
        <v>80</v>
      </c>
      <c r="BB12" s="21">
        <v>85</v>
      </c>
      <c r="BC12" s="21">
        <v>90</v>
      </c>
      <c r="BD12" s="21">
        <v>90</v>
      </c>
      <c r="BE12" s="21">
        <v>95</v>
      </c>
      <c r="BF12" s="21">
        <v>95</v>
      </c>
      <c r="BG12" s="21">
        <v>100</v>
      </c>
      <c r="BH12" s="21">
        <v>100</v>
      </c>
      <c r="BI12" s="21">
        <v>100</v>
      </c>
      <c r="BJ12" s="21">
        <v>100</v>
      </c>
      <c r="BK12" s="21">
        <v>100</v>
      </c>
      <c r="BL12" s="43">
        <v>100</v>
      </c>
      <c r="BM12" s="43">
        <v>100</v>
      </c>
      <c r="BN12" s="43">
        <v>100</v>
      </c>
      <c r="BO12" s="43">
        <v>100</v>
      </c>
      <c r="BP12" s="43">
        <v>100</v>
      </c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>
        <v>250</v>
      </c>
      <c r="CL12" s="49">
        <v>400</v>
      </c>
    </row>
    <row r="13" spans="1:102" ht="39.950000000000003" customHeight="1" x14ac:dyDescent="0.3">
      <c r="AB13" s="207"/>
      <c r="AC13" s="346" t="s">
        <v>1</v>
      </c>
      <c r="AD13" s="353" t="s">
        <v>105</v>
      </c>
      <c r="AE13" s="353"/>
      <c r="AF13" s="353"/>
      <c r="AG13" s="354"/>
      <c r="AH13" s="214"/>
      <c r="AI13" s="207"/>
      <c r="AJ13" s="66"/>
      <c r="AK13" s="9"/>
      <c r="AL13" s="48">
        <v>250</v>
      </c>
      <c r="AM13" s="48">
        <v>400</v>
      </c>
      <c r="AN13" s="69">
        <v>14</v>
      </c>
      <c r="AO13" s="21">
        <v>-75</v>
      </c>
      <c r="AP13" s="21">
        <v>-75</v>
      </c>
      <c r="AQ13" s="21">
        <v>-75</v>
      </c>
      <c r="AR13" s="21">
        <v>-75</v>
      </c>
      <c r="AS13" s="21">
        <v>-75</v>
      </c>
      <c r="AT13" s="21">
        <v>-75</v>
      </c>
      <c r="AU13" s="21">
        <v>-75</v>
      </c>
      <c r="AV13" s="21">
        <v>-75</v>
      </c>
      <c r="AW13" s="21">
        <v>-75</v>
      </c>
      <c r="AX13" s="21">
        <v>-75</v>
      </c>
      <c r="AY13" s="21">
        <v>75</v>
      </c>
      <c r="AZ13" s="21">
        <v>80</v>
      </c>
      <c r="BA13" s="21">
        <v>85</v>
      </c>
      <c r="BB13" s="21">
        <v>85</v>
      </c>
      <c r="BC13" s="21">
        <v>90</v>
      </c>
      <c r="BD13" s="21">
        <v>95</v>
      </c>
      <c r="BE13" s="21">
        <v>100</v>
      </c>
      <c r="BF13" s="21">
        <v>100</v>
      </c>
      <c r="BG13" s="21">
        <v>100</v>
      </c>
      <c r="BH13" s="21">
        <v>100</v>
      </c>
      <c r="BI13" s="21">
        <v>100</v>
      </c>
      <c r="BJ13" s="21">
        <v>100</v>
      </c>
      <c r="BK13" s="21">
        <v>100</v>
      </c>
      <c r="BL13" s="43">
        <v>100</v>
      </c>
      <c r="BM13" s="43">
        <v>100</v>
      </c>
      <c r="BN13" s="43">
        <v>100</v>
      </c>
      <c r="BO13" s="43">
        <v>100</v>
      </c>
      <c r="BP13" s="43">
        <v>100</v>
      </c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>
        <v>260</v>
      </c>
      <c r="CL13" s="49">
        <v>410</v>
      </c>
    </row>
    <row r="14" spans="1:102" ht="39.950000000000003" customHeight="1" x14ac:dyDescent="0.3">
      <c r="AB14" s="207"/>
      <c r="AC14" s="347"/>
      <c r="AD14" s="355"/>
      <c r="AE14" s="355"/>
      <c r="AF14" s="355"/>
      <c r="AG14" s="215">
        <v>10</v>
      </c>
      <c r="AH14" s="218" t="s">
        <v>2</v>
      </c>
      <c r="AI14" s="207"/>
      <c r="AJ14" s="66"/>
      <c r="AK14" s="9"/>
      <c r="AL14" s="48">
        <v>260</v>
      </c>
      <c r="AM14" s="48">
        <v>410</v>
      </c>
      <c r="AN14" s="69">
        <v>13.5</v>
      </c>
      <c r="AO14" s="21">
        <v>-75</v>
      </c>
      <c r="AP14" s="21">
        <v>-75</v>
      </c>
      <c r="AQ14" s="21">
        <v>-75</v>
      </c>
      <c r="AR14" s="21">
        <v>-75</v>
      </c>
      <c r="AS14" s="21">
        <v>-75</v>
      </c>
      <c r="AT14" s="21">
        <v>-75</v>
      </c>
      <c r="AU14" s="21">
        <v>-75</v>
      </c>
      <c r="AV14" s="21">
        <v>-75</v>
      </c>
      <c r="AW14" s="21">
        <v>75</v>
      </c>
      <c r="AX14" s="21">
        <v>75</v>
      </c>
      <c r="AY14" s="21">
        <v>80</v>
      </c>
      <c r="AZ14" s="21">
        <v>85</v>
      </c>
      <c r="BA14" s="21">
        <v>90</v>
      </c>
      <c r="BB14" s="21">
        <v>90</v>
      </c>
      <c r="BC14" s="21">
        <v>95</v>
      </c>
      <c r="BD14" s="21">
        <v>100</v>
      </c>
      <c r="BE14" s="21">
        <v>100</v>
      </c>
      <c r="BF14" s="21">
        <v>100</v>
      </c>
      <c r="BG14" s="21">
        <v>100</v>
      </c>
      <c r="BH14" s="21">
        <v>100</v>
      </c>
      <c r="BI14" s="21">
        <v>100</v>
      </c>
      <c r="BJ14" s="21">
        <v>100</v>
      </c>
      <c r="BK14" s="21">
        <v>100</v>
      </c>
      <c r="BL14" s="43">
        <v>100</v>
      </c>
      <c r="BM14" s="43">
        <v>100</v>
      </c>
      <c r="BN14" s="43">
        <v>100</v>
      </c>
      <c r="BO14" s="43">
        <v>100</v>
      </c>
      <c r="BP14" s="43">
        <v>100</v>
      </c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>
        <v>275</v>
      </c>
      <c r="CL14" s="49">
        <v>425</v>
      </c>
      <c r="CN14" s="22" t="s">
        <v>11</v>
      </c>
      <c r="CO14" s="22" t="s">
        <v>12</v>
      </c>
      <c r="CP14" s="22" t="s">
        <v>22</v>
      </c>
      <c r="CQ14" s="36" t="s">
        <v>23</v>
      </c>
      <c r="CR14" s="36"/>
      <c r="CS14" s="23">
        <f>SUM(CR15,CR16,CR17,CR18,CR19)</f>
        <v>3</v>
      </c>
      <c r="CT14" s="24" t="s">
        <v>24</v>
      </c>
    </row>
    <row r="15" spans="1:102" ht="15" customHeight="1" x14ac:dyDescent="0.3">
      <c r="AB15" s="207"/>
      <c r="AC15" s="210"/>
      <c r="AD15" s="207"/>
      <c r="AE15" s="207"/>
      <c r="AF15" s="207"/>
      <c r="AG15" s="207"/>
      <c r="AH15" s="207"/>
      <c r="AI15" s="207"/>
      <c r="AJ15" s="67" t="s">
        <v>77</v>
      </c>
      <c r="AK15" s="9"/>
      <c r="AL15" s="48">
        <v>275</v>
      </c>
      <c r="AM15" s="48">
        <v>425</v>
      </c>
      <c r="AN15" s="69">
        <v>13</v>
      </c>
      <c r="AO15" s="21">
        <v>-75</v>
      </c>
      <c r="AP15" s="21">
        <v>-75</v>
      </c>
      <c r="AQ15" s="21">
        <v>-75</v>
      </c>
      <c r="AR15" s="21">
        <v>-75</v>
      </c>
      <c r="AS15" s="21">
        <v>-75</v>
      </c>
      <c r="AT15" s="21">
        <v>-75</v>
      </c>
      <c r="AU15" s="21">
        <v>-75</v>
      </c>
      <c r="AV15" s="21">
        <v>-75</v>
      </c>
      <c r="AW15" s="21">
        <v>75</v>
      </c>
      <c r="AX15" s="21">
        <v>80</v>
      </c>
      <c r="AY15" s="21">
        <v>85</v>
      </c>
      <c r="AZ15" s="21">
        <v>85</v>
      </c>
      <c r="BA15" s="21">
        <v>90</v>
      </c>
      <c r="BB15" s="21">
        <v>95</v>
      </c>
      <c r="BC15" s="21">
        <v>100</v>
      </c>
      <c r="BD15" s="21">
        <v>100</v>
      </c>
      <c r="BE15" s="21">
        <v>100</v>
      </c>
      <c r="BF15" s="21">
        <v>100</v>
      </c>
      <c r="BG15" s="21">
        <v>100</v>
      </c>
      <c r="BH15" s="21">
        <v>100</v>
      </c>
      <c r="BI15" s="21">
        <v>100</v>
      </c>
      <c r="BJ15" s="21">
        <v>100</v>
      </c>
      <c r="BK15" s="21">
        <v>100</v>
      </c>
      <c r="BL15" s="43">
        <v>100</v>
      </c>
      <c r="BM15" s="43">
        <v>100</v>
      </c>
      <c r="BN15" s="43">
        <v>100</v>
      </c>
      <c r="BO15" s="43">
        <v>100</v>
      </c>
      <c r="BP15" s="43">
        <v>100</v>
      </c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>
        <v>285</v>
      </c>
      <c r="CL15" s="49">
        <v>435</v>
      </c>
      <c r="CN15" s="25"/>
      <c r="CO15" s="25"/>
      <c r="CP15" s="25"/>
      <c r="CQ15" s="25"/>
      <c r="CR15" s="25">
        <f>IF(CR23=CQ23,1,0)</f>
        <v>0</v>
      </c>
      <c r="CS15" s="25"/>
      <c r="CT15" s="25"/>
    </row>
    <row r="16" spans="1:102" ht="39.950000000000003" customHeight="1" thickBot="1" x14ac:dyDescent="0.35">
      <c r="AB16" s="207"/>
      <c r="AC16" s="207"/>
      <c r="AD16" s="207"/>
      <c r="AE16" s="367" t="s">
        <v>3</v>
      </c>
      <c r="AF16" s="368"/>
      <c r="AG16" s="369"/>
      <c r="AH16" s="207"/>
      <c r="AI16" s="207"/>
      <c r="AJ16" s="67" t="s">
        <v>78</v>
      </c>
      <c r="AK16" s="9"/>
      <c r="AL16" s="48">
        <v>285</v>
      </c>
      <c r="AM16" s="48">
        <v>435</v>
      </c>
      <c r="AN16" s="69">
        <v>12.5</v>
      </c>
      <c r="AO16" s="21">
        <v>-75</v>
      </c>
      <c r="AP16" s="21">
        <v>-75</v>
      </c>
      <c r="AQ16" s="21">
        <v>-75</v>
      </c>
      <c r="AR16" s="21">
        <v>-75</v>
      </c>
      <c r="AS16" s="21">
        <v>-75</v>
      </c>
      <c r="AT16" s="21">
        <v>-75</v>
      </c>
      <c r="AU16" s="21">
        <v>-75</v>
      </c>
      <c r="AV16" s="21">
        <v>75</v>
      </c>
      <c r="AW16" s="21">
        <v>80</v>
      </c>
      <c r="AX16" s="21">
        <v>80</v>
      </c>
      <c r="AY16" s="21">
        <v>85</v>
      </c>
      <c r="AZ16" s="21">
        <v>90</v>
      </c>
      <c r="BA16" s="21">
        <v>95</v>
      </c>
      <c r="BB16" s="21">
        <v>100</v>
      </c>
      <c r="BC16" s="21">
        <v>100</v>
      </c>
      <c r="BD16" s="21">
        <v>100</v>
      </c>
      <c r="BE16" s="21">
        <v>100</v>
      </c>
      <c r="BF16" s="21">
        <v>100</v>
      </c>
      <c r="BG16" s="21">
        <v>100</v>
      </c>
      <c r="BH16" s="21">
        <v>100</v>
      </c>
      <c r="BI16" s="21">
        <v>100</v>
      </c>
      <c r="BJ16" s="21">
        <v>100</v>
      </c>
      <c r="BK16" s="21">
        <v>100</v>
      </c>
      <c r="BL16" s="43">
        <v>100</v>
      </c>
      <c r="BM16" s="43">
        <v>100</v>
      </c>
      <c r="BN16" s="43">
        <v>100</v>
      </c>
      <c r="BO16" s="43">
        <v>100</v>
      </c>
      <c r="BP16" s="43">
        <v>100</v>
      </c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>
        <v>300</v>
      </c>
      <c r="CL16" s="49">
        <v>450</v>
      </c>
      <c r="CN16" s="5"/>
      <c r="CO16" s="5"/>
      <c r="CP16" s="5" t="s">
        <v>6</v>
      </c>
      <c r="CQ16" s="5"/>
      <c r="CR16" s="5">
        <f>IF(CR24=CQ24,1,0)</f>
        <v>1</v>
      </c>
      <c r="CS16" s="5"/>
      <c r="CT16" s="5"/>
    </row>
    <row r="17" spans="28:98" ht="39.950000000000003" customHeight="1" thickBot="1" x14ac:dyDescent="0.35">
      <c r="AB17" s="207"/>
      <c r="AC17" s="207"/>
      <c r="AD17" s="207"/>
      <c r="AE17" s="371">
        <v>10</v>
      </c>
      <c r="AF17" s="372"/>
      <c r="AG17" s="373"/>
      <c r="AH17" s="219" t="s">
        <v>2</v>
      </c>
      <c r="AI17" s="207"/>
      <c r="AJ17" s="67" t="s">
        <v>79</v>
      </c>
      <c r="AK17" s="9"/>
      <c r="AL17" s="48">
        <v>300</v>
      </c>
      <c r="AM17" s="48">
        <v>450</v>
      </c>
      <c r="AN17" s="69">
        <v>12</v>
      </c>
      <c r="AO17" s="21">
        <v>-75</v>
      </c>
      <c r="AP17" s="21">
        <v>-75</v>
      </c>
      <c r="AQ17" s="21">
        <v>-75</v>
      </c>
      <c r="AR17" s="21">
        <v>-75</v>
      </c>
      <c r="AS17" s="21">
        <v>-75</v>
      </c>
      <c r="AT17" s="21">
        <v>-75</v>
      </c>
      <c r="AU17" s="21">
        <v>75</v>
      </c>
      <c r="AV17" s="21">
        <v>75</v>
      </c>
      <c r="AW17" s="21">
        <v>80</v>
      </c>
      <c r="AX17" s="21">
        <v>85</v>
      </c>
      <c r="AY17" s="21">
        <v>90</v>
      </c>
      <c r="AZ17" s="21">
        <v>95</v>
      </c>
      <c r="BA17" s="21">
        <v>100</v>
      </c>
      <c r="BB17" s="21">
        <v>100</v>
      </c>
      <c r="BC17" s="21">
        <v>100</v>
      </c>
      <c r="BD17" s="21">
        <v>100</v>
      </c>
      <c r="BE17" s="21">
        <v>100</v>
      </c>
      <c r="BF17" s="21">
        <v>100</v>
      </c>
      <c r="BG17" s="21">
        <v>100</v>
      </c>
      <c r="BH17" s="21">
        <v>100</v>
      </c>
      <c r="BI17" s="21">
        <v>100</v>
      </c>
      <c r="BJ17" s="21">
        <v>100</v>
      </c>
      <c r="BK17" s="21">
        <v>100</v>
      </c>
      <c r="BL17" s="43">
        <v>100</v>
      </c>
      <c r="BM17" s="43">
        <v>100</v>
      </c>
      <c r="BN17" s="43">
        <v>100</v>
      </c>
      <c r="BO17" s="43">
        <v>100</v>
      </c>
      <c r="BP17" s="43">
        <v>100</v>
      </c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>
        <v>310</v>
      </c>
      <c r="CL17" s="49">
        <v>460</v>
      </c>
      <c r="CN17" s="5"/>
      <c r="CO17" s="5"/>
      <c r="CP17" s="5" t="s">
        <v>7</v>
      </c>
      <c r="CQ17" s="5"/>
      <c r="CR17" s="5">
        <f>IF(CR25=CQ25,1,0)</f>
        <v>1</v>
      </c>
      <c r="CS17" s="5"/>
      <c r="CT17" s="5"/>
    </row>
    <row r="18" spans="28:98" ht="18.75" customHeight="1" x14ac:dyDescent="0.3">
      <c r="AB18" s="207"/>
      <c r="AC18" s="207"/>
      <c r="AD18" s="207"/>
      <c r="AE18" s="207"/>
      <c r="AF18" s="207"/>
      <c r="AG18" s="207"/>
      <c r="AH18" s="207"/>
      <c r="AI18" s="207"/>
      <c r="AJ18" s="67" t="s">
        <v>80</v>
      </c>
      <c r="AK18" s="9"/>
      <c r="AL18" s="48">
        <v>310</v>
      </c>
      <c r="AM18" s="48">
        <v>460</v>
      </c>
      <c r="AN18" s="69">
        <v>11.5</v>
      </c>
      <c r="AO18" s="21">
        <v>-75</v>
      </c>
      <c r="AP18" s="21">
        <v>-75</v>
      </c>
      <c r="AQ18" s="21">
        <v>-75</v>
      </c>
      <c r="AR18" s="21">
        <v>-75</v>
      </c>
      <c r="AS18" s="21">
        <v>-75</v>
      </c>
      <c r="AT18" s="21">
        <v>-75</v>
      </c>
      <c r="AU18" s="21">
        <v>75</v>
      </c>
      <c r="AV18" s="21">
        <v>80</v>
      </c>
      <c r="AW18" s="21">
        <v>85</v>
      </c>
      <c r="AX18" s="21">
        <v>90</v>
      </c>
      <c r="AY18" s="21">
        <v>95</v>
      </c>
      <c r="AZ18" s="21">
        <v>100</v>
      </c>
      <c r="BA18" s="21">
        <v>100</v>
      </c>
      <c r="BB18" s="21">
        <v>100</v>
      </c>
      <c r="BC18" s="21">
        <v>100</v>
      </c>
      <c r="BD18" s="21">
        <v>100</v>
      </c>
      <c r="BE18" s="21">
        <v>100</v>
      </c>
      <c r="BF18" s="21">
        <v>100</v>
      </c>
      <c r="BG18" s="21">
        <v>100</v>
      </c>
      <c r="BH18" s="21">
        <v>100</v>
      </c>
      <c r="BI18" s="21">
        <v>100</v>
      </c>
      <c r="BJ18" s="21">
        <v>100</v>
      </c>
      <c r="BK18" s="21">
        <v>100</v>
      </c>
      <c r="BL18" s="43">
        <v>100</v>
      </c>
      <c r="BM18" s="43">
        <v>100</v>
      </c>
      <c r="BN18" s="43">
        <v>100</v>
      </c>
      <c r="BO18" s="43">
        <v>100</v>
      </c>
      <c r="BP18" s="43">
        <v>100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>
        <v>325</v>
      </c>
      <c r="CL18" s="49">
        <v>475</v>
      </c>
      <c r="CN18" s="5"/>
      <c r="CO18" s="5"/>
      <c r="CP18" s="5" t="s">
        <v>8</v>
      </c>
      <c r="CQ18" s="5"/>
      <c r="CR18" s="5">
        <f>IF(CR26=CQ26,1,0)</f>
        <v>1</v>
      </c>
      <c r="CS18" s="5"/>
      <c r="CT18" s="5"/>
    </row>
    <row r="19" spans="28:98" ht="39.75" hidden="1" customHeight="1" x14ac:dyDescent="0.3">
      <c r="AB19" s="207"/>
      <c r="AC19" s="207"/>
      <c r="AD19" s="207"/>
      <c r="AE19" s="207"/>
      <c r="AF19" s="207"/>
      <c r="AG19" s="207"/>
      <c r="AH19" s="207"/>
      <c r="AI19" s="207"/>
      <c r="AJ19" s="67" t="s">
        <v>81</v>
      </c>
      <c r="AK19" s="9"/>
      <c r="AL19" s="48">
        <v>325</v>
      </c>
      <c r="AM19" s="48">
        <v>475</v>
      </c>
      <c r="AN19" s="69">
        <v>11</v>
      </c>
      <c r="AO19" s="21">
        <v>-75</v>
      </c>
      <c r="AP19" s="21">
        <v>-75</v>
      </c>
      <c r="AQ19" s="21">
        <v>-75</v>
      </c>
      <c r="AR19" s="21">
        <v>-75</v>
      </c>
      <c r="AS19" s="21">
        <v>-75</v>
      </c>
      <c r="AT19" s="21">
        <v>75</v>
      </c>
      <c r="AU19" s="21">
        <v>80</v>
      </c>
      <c r="AV19" s="21">
        <v>85</v>
      </c>
      <c r="AW19" s="21">
        <v>90</v>
      </c>
      <c r="AX19" s="21">
        <v>95</v>
      </c>
      <c r="AY19" s="21">
        <v>100</v>
      </c>
      <c r="AZ19" s="21">
        <v>100</v>
      </c>
      <c r="BA19" s="21">
        <v>100</v>
      </c>
      <c r="BB19" s="21">
        <v>100</v>
      </c>
      <c r="BC19" s="21">
        <v>100</v>
      </c>
      <c r="BD19" s="21">
        <v>100</v>
      </c>
      <c r="BE19" s="21">
        <v>100</v>
      </c>
      <c r="BF19" s="21">
        <v>100</v>
      </c>
      <c r="BG19" s="21">
        <v>100</v>
      </c>
      <c r="BH19" s="21">
        <v>100</v>
      </c>
      <c r="BI19" s="21">
        <v>100</v>
      </c>
      <c r="BJ19" s="21">
        <v>100</v>
      </c>
      <c r="BK19" s="21">
        <v>100</v>
      </c>
      <c r="BL19" s="43">
        <v>100</v>
      </c>
      <c r="BM19" s="43">
        <v>100</v>
      </c>
      <c r="BN19" s="43">
        <v>100</v>
      </c>
      <c r="BO19" s="43">
        <v>100</v>
      </c>
      <c r="BP19" s="43">
        <v>100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>
        <v>335</v>
      </c>
      <c r="CL19" s="49">
        <v>485</v>
      </c>
      <c r="CN19" s="5"/>
      <c r="CO19" s="5"/>
      <c r="CP19" s="5" t="s">
        <v>9</v>
      </c>
      <c r="CQ19" s="5"/>
      <c r="CR19" s="5">
        <f>IF(CR27=CQ27,1,0)</f>
        <v>0</v>
      </c>
      <c r="CS19" s="5"/>
      <c r="CT19" s="5"/>
    </row>
    <row r="20" spans="28:98" ht="11.25" hidden="1" customHeight="1" x14ac:dyDescent="0.3">
      <c r="AB20" s="207"/>
      <c r="AC20" s="207"/>
      <c r="AD20" s="207"/>
      <c r="AE20" s="207"/>
      <c r="AF20" s="207"/>
      <c r="AG20" s="207"/>
      <c r="AH20" s="207"/>
      <c r="AI20" s="207"/>
      <c r="AJ20" s="6"/>
      <c r="AK20" s="9"/>
      <c r="AL20" s="48">
        <v>335</v>
      </c>
      <c r="AM20" s="48">
        <v>485</v>
      </c>
      <c r="AN20" s="69">
        <v>10.5</v>
      </c>
      <c r="AO20" s="21">
        <v>-75</v>
      </c>
      <c r="AP20" s="21">
        <v>-75</v>
      </c>
      <c r="AQ20" s="21">
        <v>-75</v>
      </c>
      <c r="AR20" s="21">
        <v>-75</v>
      </c>
      <c r="AS20" s="21">
        <v>75</v>
      </c>
      <c r="AT20" s="21">
        <v>80</v>
      </c>
      <c r="AU20" s="21">
        <v>85</v>
      </c>
      <c r="AV20" s="21">
        <v>90</v>
      </c>
      <c r="AW20" s="21">
        <v>95</v>
      </c>
      <c r="AX20" s="21">
        <v>95</v>
      </c>
      <c r="AY20" s="21">
        <v>100</v>
      </c>
      <c r="AZ20" s="21">
        <v>100</v>
      </c>
      <c r="BA20" s="21">
        <v>100</v>
      </c>
      <c r="BB20" s="21">
        <v>100</v>
      </c>
      <c r="BC20" s="21">
        <v>100</v>
      </c>
      <c r="BD20" s="21">
        <v>100</v>
      </c>
      <c r="BE20" s="21">
        <v>100</v>
      </c>
      <c r="BF20" s="21">
        <v>100</v>
      </c>
      <c r="BG20" s="21">
        <v>100</v>
      </c>
      <c r="BH20" s="21">
        <v>100</v>
      </c>
      <c r="BI20" s="21">
        <v>100</v>
      </c>
      <c r="BJ20" s="21">
        <v>100</v>
      </c>
      <c r="BK20" s="21">
        <v>100</v>
      </c>
      <c r="BL20" s="43">
        <v>100</v>
      </c>
      <c r="BM20" s="43">
        <v>100</v>
      </c>
      <c r="BN20" s="43">
        <v>100</v>
      </c>
      <c r="BO20" s="43">
        <v>100</v>
      </c>
      <c r="BP20" s="43">
        <v>100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>
        <v>350</v>
      </c>
      <c r="CL20" s="49">
        <v>500</v>
      </c>
      <c r="CN20" s="5"/>
      <c r="CO20" s="5"/>
      <c r="CP20" s="5" t="s">
        <v>10</v>
      </c>
      <c r="CQ20" s="5"/>
      <c r="CR20" s="5"/>
      <c r="CS20" s="5"/>
      <c r="CT20" s="5"/>
    </row>
    <row r="21" spans="28:98" ht="39.75" hidden="1" customHeight="1" x14ac:dyDescent="0.3">
      <c r="AB21" s="207"/>
      <c r="AC21" s="207"/>
      <c r="AD21" s="207"/>
      <c r="AE21" s="207"/>
      <c r="AF21" s="207"/>
      <c r="AG21" s="207"/>
      <c r="AH21" s="207"/>
      <c r="AI21" s="207"/>
      <c r="AJ21" s="6"/>
      <c r="AK21" s="9"/>
      <c r="AL21" s="48">
        <v>350</v>
      </c>
      <c r="AM21" s="48">
        <v>500</v>
      </c>
      <c r="AN21" s="69">
        <v>10</v>
      </c>
      <c r="AO21" s="26">
        <v>-75</v>
      </c>
      <c r="AP21" s="26">
        <v>-75</v>
      </c>
      <c r="AQ21" s="26">
        <v>-75</v>
      </c>
      <c r="AR21" s="26">
        <v>-75</v>
      </c>
      <c r="AS21" s="21">
        <v>80</v>
      </c>
      <c r="AT21" s="21">
        <v>80</v>
      </c>
      <c r="AU21" s="21">
        <v>85</v>
      </c>
      <c r="AV21" s="21">
        <v>90</v>
      </c>
      <c r="AW21" s="21">
        <v>95</v>
      </c>
      <c r="AX21" s="21">
        <v>100</v>
      </c>
      <c r="AY21" s="21">
        <v>100</v>
      </c>
      <c r="AZ21" s="21">
        <v>100</v>
      </c>
      <c r="BA21" s="21">
        <v>100</v>
      </c>
      <c r="BB21" s="21">
        <v>100</v>
      </c>
      <c r="BC21" s="21">
        <v>100</v>
      </c>
      <c r="BD21" s="21">
        <v>100</v>
      </c>
      <c r="BE21" s="21">
        <v>100</v>
      </c>
      <c r="BF21" s="21">
        <v>100</v>
      </c>
      <c r="BG21" s="21">
        <v>100</v>
      </c>
      <c r="BH21" s="21">
        <v>100</v>
      </c>
      <c r="BI21" s="21">
        <v>100</v>
      </c>
      <c r="BJ21" s="21">
        <v>100</v>
      </c>
      <c r="BK21" s="21">
        <v>100</v>
      </c>
      <c r="BL21" s="43">
        <v>100</v>
      </c>
      <c r="BM21" s="43">
        <v>100</v>
      </c>
      <c r="BN21" s="43">
        <v>100</v>
      </c>
      <c r="BO21" s="43">
        <v>100</v>
      </c>
      <c r="BP21" s="43">
        <v>100</v>
      </c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>
        <v>360</v>
      </c>
      <c r="CL21" s="49">
        <v>510</v>
      </c>
      <c r="CN21" s="27"/>
      <c r="CO21" s="37" t="s">
        <v>16</v>
      </c>
      <c r="CP21" s="33" t="s">
        <v>17</v>
      </c>
      <c r="CQ21" s="33"/>
      <c r="CR21" s="28">
        <v>1</v>
      </c>
      <c r="CS21" s="28" t="s">
        <v>18</v>
      </c>
      <c r="CT21" s="28">
        <v>1</v>
      </c>
    </row>
    <row r="22" spans="28:98" ht="39.75" hidden="1" customHeight="1" x14ac:dyDescent="0.3">
      <c r="AB22" s="207"/>
      <c r="AC22" s="207"/>
      <c r="AD22" s="207"/>
      <c r="AE22" s="207"/>
      <c r="AF22" s="207"/>
      <c r="AG22" s="207"/>
      <c r="AH22" s="207"/>
      <c r="AI22" s="207"/>
      <c r="AJ22" s="8"/>
      <c r="AK22" s="9"/>
      <c r="AL22" s="48">
        <v>360</v>
      </c>
      <c r="AM22" s="48">
        <v>510</v>
      </c>
      <c r="AN22" s="69">
        <v>9.5</v>
      </c>
      <c r="AO22" s="26">
        <v>-75</v>
      </c>
      <c r="AP22" s="26">
        <v>-75</v>
      </c>
      <c r="AQ22" s="26">
        <v>-75</v>
      </c>
      <c r="AR22" s="21">
        <v>75</v>
      </c>
      <c r="AS22" s="21">
        <v>85</v>
      </c>
      <c r="AT22" s="21">
        <v>90</v>
      </c>
      <c r="AU22" s="21">
        <v>100</v>
      </c>
      <c r="AV22" s="21">
        <v>100</v>
      </c>
      <c r="AW22" s="21">
        <v>100</v>
      </c>
      <c r="AX22" s="21">
        <v>100</v>
      </c>
      <c r="AY22" s="21">
        <v>100</v>
      </c>
      <c r="AZ22" s="21">
        <v>100</v>
      </c>
      <c r="BA22" s="21">
        <v>100</v>
      </c>
      <c r="BB22" s="21">
        <v>100</v>
      </c>
      <c r="BC22" s="21">
        <v>100</v>
      </c>
      <c r="BD22" s="21">
        <v>100</v>
      </c>
      <c r="BE22" s="21">
        <v>100</v>
      </c>
      <c r="BF22" s="21">
        <v>100</v>
      </c>
      <c r="BG22" s="21">
        <v>100</v>
      </c>
      <c r="BH22" s="21">
        <v>100</v>
      </c>
      <c r="BI22" s="21">
        <v>100</v>
      </c>
      <c r="BJ22" s="21">
        <v>100</v>
      </c>
      <c r="BK22" s="21">
        <v>100</v>
      </c>
      <c r="BL22" s="43">
        <v>100</v>
      </c>
      <c r="BM22" s="43">
        <v>100</v>
      </c>
      <c r="BN22" s="43">
        <v>100</v>
      </c>
      <c r="BO22" s="43">
        <v>100</v>
      </c>
      <c r="BP22" s="43">
        <v>100</v>
      </c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>
        <v>375</v>
      </c>
      <c r="CL22" s="49">
        <v>525</v>
      </c>
      <c r="CN22" s="29"/>
      <c r="CO22" s="37"/>
      <c r="CP22" s="30" t="s">
        <v>20</v>
      </c>
      <c r="CQ22" s="30" t="s">
        <v>15</v>
      </c>
      <c r="CR22" s="30" t="s">
        <v>21</v>
      </c>
      <c r="CS22" s="30" t="s">
        <v>19</v>
      </c>
      <c r="CT22" s="30" t="s">
        <v>25</v>
      </c>
    </row>
    <row r="23" spans="28:98" ht="39.75" hidden="1" customHeight="1" x14ac:dyDescent="0.3">
      <c r="AB23" s="207"/>
      <c r="AC23" s="207"/>
      <c r="AD23" s="207"/>
      <c r="AE23" s="207"/>
      <c r="AF23" s="207"/>
      <c r="AG23" s="207"/>
      <c r="AH23" s="207"/>
      <c r="AI23" s="207"/>
      <c r="AJ23" s="6"/>
      <c r="AK23" s="9">
        <f>MATCH(AD31,$AO$4:$BP$4,0)</f>
        <v>7</v>
      </c>
      <c r="AL23" s="48">
        <v>375</v>
      </c>
      <c r="AM23" s="48">
        <v>525</v>
      </c>
      <c r="AN23" s="69">
        <v>9</v>
      </c>
      <c r="AO23" s="26">
        <v>-75</v>
      </c>
      <c r="AP23" s="26">
        <v>-75</v>
      </c>
      <c r="AQ23" s="21">
        <v>80</v>
      </c>
      <c r="AR23" s="21">
        <v>90</v>
      </c>
      <c r="AS23" s="21">
        <v>100</v>
      </c>
      <c r="AT23" s="21">
        <v>100</v>
      </c>
      <c r="AU23" s="21">
        <v>100</v>
      </c>
      <c r="AV23" s="21">
        <v>100</v>
      </c>
      <c r="AW23" s="21">
        <v>100</v>
      </c>
      <c r="AX23" s="21">
        <v>100</v>
      </c>
      <c r="AY23" s="21">
        <v>100</v>
      </c>
      <c r="AZ23" s="21">
        <v>100</v>
      </c>
      <c r="BA23" s="21">
        <v>100</v>
      </c>
      <c r="BB23" s="21">
        <v>100</v>
      </c>
      <c r="BC23" s="21">
        <v>100</v>
      </c>
      <c r="BD23" s="21">
        <v>100</v>
      </c>
      <c r="BE23" s="21">
        <v>100</v>
      </c>
      <c r="BF23" s="21">
        <v>100</v>
      </c>
      <c r="BG23" s="21">
        <v>100</v>
      </c>
      <c r="BH23" s="21">
        <v>100</v>
      </c>
      <c r="BI23" s="21">
        <v>100</v>
      </c>
      <c r="BJ23" s="21">
        <v>100</v>
      </c>
      <c r="BK23" s="21">
        <v>100</v>
      </c>
      <c r="BL23" s="43">
        <v>100</v>
      </c>
      <c r="BM23" s="43">
        <v>100</v>
      </c>
      <c r="BN23" s="43">
        <v>100</v>
      </c>
      <c r="BO23" s="43">
        <v>100</v>
      </c>
      <c r="BP23" s="43">
        <v>100</v>
      </c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>
        <v>385</v>
      </c>
      <c r="CL23" s="49">
        <v>535</v>
      </c>
      <c r="CN23" s="31" t="s">
        <v>13</v>
      </c>
      <c r="CO23" s="33"/>
      <c r="CP23" s="28">
        <v>425</v>
      </c>
      <c r="CQ23" s="28">
        <v>100</v>
      </c>
      <c r="CR23" s="28">
        <f>IF(CR21=1,INDEX($AO$5:$BP$25,$AK$24,$AK$23),"")</f>
        <v>85</v>
      </c>
      <c r="CS23" s="28">
        <v>95</v>
      </c>
      <c r="CT23" s="28" t="str">
        <f>IF(AND($CT$21=1,CS23&lt;=CR23),"1","0")</f>
        <v>0</v>
      </c>
    </row>
    <row r="24" spans="28:98" ht="39.75" hidden="1" customHeight="1" x14ac:dyDescent="0.3">
      <c r="AB24" s="207"/>
      <c r="AC24" s="207"/>
      <c r="AD24" s="207"/>
      <c r="AE24" s="207"/>
      <c r="AF24" s="207"/>
      <c r="AG24" s="207"/>
      <c r="AH24" s="207"/>
      <c r="AI24" s="207"/>
      <c r="AJ24" s="6"/>
      <c r="AK24" s="9">
        <f>MATCH(AE17,$AN$5:$AN$25,0)</f>
        <v>17</v>
      </c>
      <c r="AL24" s="48">
        <v>385</v>
      </c>
      <c r="AM24" s="48">
        <v>535</v>
      </c>
      <c r="AN24" s="69">
        <v>8.5</v>
      </c>
      <c r="AO24" s="26">
        <v>-75</v>
      </c>
      <c r="AP24" s="21">
        <v>75</v>
      </c>
      <c r="AQ24" s="21">
        <v>85</v>
      </c>
      <c r="AR24" s="21">
        <v>95</v>
      </c>
      <c r="AS24" s="21">
        <v>100</v>
      </c>
      <c r="AT24" s="21">
        <v>100</v>
      </c>
      <c r="AU24" s="21">
        <v>100</v>
      </c>
      <c r="AV24" s="21">
        <v>100</v>
      </c>
      <c r="AW24" s="21">
        <v>100</v>
      </c>
      <c r="AX24" s="21">
        <v>100</v>
      </c>
      <c r="AY24" s="21">
        <v>100</v>
      </c>
      <c r="AZ24" s="21">
        <v>100</v>
      </c>
      <c r="BA24" s="21">
        <v>100</v>
      </c>
      <c r="BB24" s="21">
        <v>100</v>
      </c>
      <c r="BC24" s="21">
        <v>100</v>
      </c>
      <c r="BD24" s="21">
        <v>100</v>
      </c>
      <c r="BE24" s="21">
        <v>100</v>
      </c>
      <c r="BF24" s="21">
        <v>100</v>
      </c>
      <c r="BG24" s="21">
        <v>100</v>
      </c>
      <c r="BH24" s="21">
        <v>100</v>
      </c>
      <c r="BI24" s="21">
        <v>100</v>
      </c>
      <c r="BJ24" s="21">
        <v>100</v>
      </c>
      <c r="BK24" s="21">
        <v>100</v>
      </c>
      <c r="BL24" s="43">
        <v>100</v>
      </c>
      <c r="BM24" s="43">
        <v>100</v>
      </c>
      <c r="BN24" s="43">
        <v>100</v>
      </c>
      <c r="BO24" s="43">
        <v>100</v>
      </c>
      <c r="BP24" s="43">
        <v>100</v>
      </c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>
        <v>400</v>
      </c>
      <c r="CL24" s="49">
        <v>550</v>
      </c>
      <c r="CN24" s="28" t="s">
        <v>14</v>
      </c>
      <c r="CO24" s="33"/>
      <c r="CP24" s="28"/>
      <c r="CQ24" s="28"/>
      <c r="CR24" s="28"/>
      <c r="CS24" s="28">
        <v>90</v>
      </c>
      <c r="CT24" s="28"/>
    </row>
    <row r="25" spans="28:98" ht="7.5" customHeight="1" x14ac:dyDescent="0.3">
      <c r="AB25" s="207"/>
      <c r="AC25" s="220"/>
      <c r="AD25" s="220"/>
      <c r="AE25" s="220"/>
      <c r="AF25" s="220"/>
      <c r="AG25" s="207"/>
      <c r="AH25" s="207"/>
      <c r="AI25" s="207"/>
      <c r="AJ25" s="6"/>
      <c r="AK25" s="9"/>
      <c r="AL25" s="48">
        <v>400</v>
      </c>
      <c r="AM25" s="48">
        <v>550</v>
      </c>
      <c r="AN25" s="69">
        <v>8</v>
      </c>
      <c r="AO25" s="21">
        <v>75</v>
      </c>
      <c r="AP25" s="21">
        <v>80</v>
      </c>
      <c r="AQ25" s="21">
        <v>90</v>
      </c>
      <c r="AR25" s="21">
        <v>100</v>
      </c>
      <c r="AS25" s="21">
        <v>100</v>
      </c>
      <c r="AT25" s="21">
        <v>100</v>
      </c>
      <c r="AU25" s="21">
        <v>100</v>
      </c>
      <c r="AV25" s="21">
        <v>100</v>
      </c>
      <c r="AW25" s="21">
        <v>100</v>
      </c>
      <c r="AX25" s="21">
        <v>100</v>
      </c>
      <c r="AY25" s="21">
        <v>100</v>
      </c>
      <c r="AZ25" s="21">
        <v>100</v>
      </c>
      <c r="BA25" s="21">
        <v>100</v>
      </c>
      <c r="BB25" s="21">
        <v>100</v>
      </c>
      <c r="BC25" s="21">
        <v>100</v>
      </c>
      <c r="BD25" s="21">
        <v>100</v>
      </c>
      <c r="BE25" s="21">
        <v>100</v>
      </c>
      <c r="BF25" s="21">
        <v>100</v>
      </c>
      <c r="BG25" s="21">
        <v>100</v>
      </c>
      <c r="BH25" s="21">
        <v>100</v>
      </c>
      <c r="BI25" s="21">
        <v>100</v>
      </c>
      <c r="BJ25" s="21">
        <v>100</v>
      </c>
      <c r="BK25" s="21">
        <v>100</v>
      </c>
      <c r="BL25" s="43">
        <v>100</v>
      </c>
      <c r="BM25" s="43">
        <v>100</v>
      </c>
      <c r="BN25" s="43">
        <v>100</v>
      </c>
      <c r="BO25" s="43">
        <v>100</v>
      </c>
      <c r="BP25" s="43">
        <v>100</v>
      </c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>
        <v>410</v>
      </c>
      <c r="CL25" s="49">
        <v>560</v>
      </c>
      <c r="CN25" s="28" t="s">
        <v>14</v>
      </c>
      <c r="CO25" s="33"/>
      <c r="CP25" s="28"/>
      <c r="CQ25" s="28"/>
      <c r="CR25" s="28"/>
      <c r="CS25" s="28">
        <v>90</v>
      </c>
      <c r="CT25" s="28"/>
    </row>
    <row r="26" spans="28:98" ht="0.75" customHeight="1" thickBot="1" x14ac:dyDescent="0.35">
      <c r="AB26" s="207"/>
      <c r="AC26" s="370"/>
      <c r="AD26" s="370"/>
      <c r="AE26" s="370"/>
      <c r="AF26" s="370"/>
      <c r="AG26" s="370"/>
      <c r="AH26" s="370"/>
      <c r="AI26" s="207"/>
      <c r="AJ26" s="6"/>
      <c r="AK26" s="9"/>
      <c r="AL26" s="48">
        <v>410</v>
      </c>
      <c r="AM26" s="48">
        <v>560</v>
      </c>
      <c r="AN26" s="6" t="s">
        <v>5</v>
      </c>
      <c r="AO26" s="6">
        <v>300</v>
      </c>
      <c r="AP26" s="6">
        <v>310</v>
      </c>
      <c r="AQ26" s="6">
        <v>325</v>
      </c>
      <c r="AR26" s="6">
        <v>335</v>
      </c>
      <c r="AS26" s="6">
        <v>350</v>
      </c>
      <c r="AT26" s="6">
        <v>360</v>
      </c>
      <c r="AU26" s="6">
        <v>375</v>
      </c>
      <c r="AV26" s="6">
        <v>385</v>
      </c>
      <c r="AW26" s="6">
        <v>400</v>
      </c>
      <c r="AX26" s="6">
        <v>410</v>
      </c>
      <c r="AY26" s="6">
        <v>425</v>
      </c>
      <c r="AZ26" s="6">
        <v>435</v>
      </c>
      <c r="BA26" s="6">
        <v>450</v>
      </c>
      <c r="BB26" s="6">
        <v>460</v>
      </c>
      <c r="BC26" s="6">
        <v>475</v>
      </c>
      <c r="BD26" s="6">
        <v>485</v>
      </c>
      <c r="BE26" s="6">
        <v>500</v>
      </c>
      <c r="BF26" s="6">
        <v>510</v>
      </c>
      <c r="BG26" s="6">
        <v>525</v>
      </c>
      <c r="BH26" s="6">
        <v>535</v>
      </c>
      <c r="BI26" s="6">
        <v>550</v>
      </c>
      <c r="BJ26" s="6">
        <v>560</v>
      </c>
      <c r="BK26" s="6">
        <v>575</v>
      </c>
      <c r="BL26" s="9">
        <v>585</v>
      </c>
      <c r="BM26" s="9">
        <v>600</v>
      </c>
      <c r="BN26" s="9">
        <v>610</v>
      </c>
      <c r="BO26" s="9">
        <v>625</v>
      </c>
      <c r="BP26" s="9">
        <v>635</v>
      </c>
      <c r="BQ26" s="9">
        <v>650</v>
      </c>
      <c r="BR26" s="9">
        <v>660</v>
      </c>
      <c r="BS26" s="9">
        <v>675</v>
      </c>
      <c r="BT26" s="9">
        <v>685</v>
      </c>
      <c r="BU26" s="9">
        <v>700</v>
      </c>
      <c r="BV26" s="9">
        <v>710</v>
      </c>
      <c r="BW26" s="9">
        <v>725</v>
      </c>
      <c r="BX26" s="9">
        <v>735</v>
      </c>
      <c r="BY26" s="9">
        <v>750</v>
      </c>
      <c r="BZ26" s="9">
        <v>760</v>
      </c>
      <c r="CA26" s="9">
        <v>775</v>
      </c>
      <c r="CB26" s="9">
        <v>785</v>
      </c>
      <c r="CC26" s="9">
        <v>800</v>
      </c>
      <c r="CD26" s="9">
        <v>810</v>
      </c>
      <c r="CE26" s="9">
        <v>825</v>
      </c>
      <c r="CF26" s="9">
        <v>835</v>
      </c>
      <c r="CG26" s="9">
        <v>850</v>
      </c>
      <c r="CH26" s="9">
        <v>860</v>
      </c>
      <c r="CI26" s="9">
        <v>875</v>
      </c>
      <c r="CJ26" s="9">
        <v>900</v>
      </c>
      <c r="CK26" s="9">
        <v>425</v>
      </c>
      <c r="CL26" s="49">
        <v>575</v>
      </c>
      <c r="CN26" s="28" t="s">
        <v>14</v>
      </c>
      <c r="CO26" s="33"/>
      <c r="CP26" s="28"/>
      <c r="CQ26" s="28"/>
      <c r="CR26" s="28"/>
      <c r="CS26" s="28">
        <v>90</v>
      </c>
      <c r="CT26" s="28"/>
    </row>
    <row r="27" spans="28:98" ht="18.75" hidden="1" customHeight="1" x14ac:dyDescent="0.3">
      <c r="AB27" s="207"/>
      <c r="AC27" s="207"/>
      <c r="AD27" s="207"/>
      <c r="AE27" s="207"/>
      <c r="AF27" s="207"/>
      <c r="AG27" s="207"/>
      <c r="AH27" s="207"/>
      <c r="AI27" s="207"/>
      <c r="AJ27" s="6"/>
      <c r="AK27" s="9">
        <f>MATCH(AD32,$AO$26:$CJ$26,0)</f>
        <v>15</v>
      </c>
      <c r="AL27" s="48">
        <v>425</v>
      </c>
      <c r="AM27" s="48">
        <v>575</v>
      </c>
      <c r="AN27" s="69">
        <v>18</v>
      </c>
      <c r="AO27" s="6">
        <v>-75</v>
      </c>
      <c r="AP27" s="6">
        <v>-75</v>
      </c>
      <c r="AQ27" s="6">
        <v>-75</v>
      </c>
      <c r="AR27" s="6">
        <v>-75</v>
      </c>
      <c r="AS27" s="6">
        <v>-75</v>
      </c>
      <c r="AT27" s="6">
        <v>-75</v>
      </c>
      <c r="AU27" s="6">
        <v>-75</v>
      </c>
      <c r="AV27" s="6">
        <v>-75</v>
      </c>
      <c r="AW27" s="6">
        <v>-75</v>
      </c>
      <c r="AX27" s="6">
        <v>-75</v>
      </c>
      <c r="AY27" s="6">
        <v>-75</v>
      </c>
      <c r="AZ27" s="6">
        <v>-75</v>
      </c>
      <c r="BA27" s="6">
        <v>-75</v>
      </c>
      <c r="BB27" s="6">
        <v>-75</v>
      </c>
      <c r="BC27" s="6">
        <v>-75</v>
      </c>
      <c r="BD27" s="6">
        <v>-75</v>
      </c>
      <c r="BE27" s="6">
        <v>-75</v>
      </c>
      <c r="BF27" s="6">
        <v>-75</v>
      </c>
      <c r="BG27" s="6">
        <v>-75</v>
      </c>
      <c r="BH27" s="6">
        <v>-75</v>
      </c>
      <c r="BI27" s="6">
        <v>-75</v>
      </c>
      <c r="BJ27" s="6">
        <v>-75</v>
      </c>
      <c r="BK27" s="6">
        <v>-75</v>
      </c>
      <c r="BL27" s="9">
        <v>-75</v>
      </c>
      <c r="BM27" s="9">
        <v>-75</v>
      </c>
      <c r="BN27" s="9">
        <v>-75</v>
      </c>
      <c r="BO27" s="9">
        <v>-75</v>
      </c>
      <c r="BP27" s="9">
        <v>-75</v>
      </c>
      <c r="BQ27" s="9">
        <v>-75</v>
      </c>
      <c r="BR27" s="9">
        <v>-75</v>
      </c>
      <c r="BS27" s="9">
        <v>75</v>
      </c>
      <c r="BT27" s="9">
        <v>75</v>
      </c>
      <c r="BU27" s="9">
        <v>75</v>
      </c>
      <c r="BV27" s="9">
        <v>75</v>
      </c>
      <c r="BW27" s="9">
        <v>80</v>
      </c>
      <c r="BX27" s="9">
        <v>80</v>
      </c>
      <c r="BY27" s="9">
        <v>80</v>
      </c>
      <c r="BZ27" s="9">
        <v>85</v>
      </c>
      <c r="CA27" s="9">
        <v>85</v>
      </c>
      <c r="CB27" s="9">
        <v>85</v>
      </c>
      <c r="CC27" s="9">
        <v>85</v>
      </c>
      <c r="CD27" s="9">
        <v>90</v>
      </c>
      <c r="CE27" s="9">
        <v>90</v>
      </c>
      <c r="CF27" s="9">
        <v>90</v>
      </c>
      <c r="CG27" s="9">
        <v>95</v>
      </c>
      <c r="CH27" s="9">
        <v>95</v>
      </c>
      <c r="CI27" s="9">
        <v>95</v>
      </c>
      <c r="CJ27" s="9">
        <v>100</v>
      </c>
      <c r="CK27" s="9">
        <v>435</v>
      </c>
      <c r="CL27" s="49">
        <v>585</v>
      </c>
      <c r="CN27" s="28" t="s">
        <v>13</v>
      </c>
      <c r="CO27" s="33"/>
      <c r="CP27" s="28">
        <v>410</v>
      </c>
      <c r="CQ27" s="28">
        <v>95</v>
      </c>
      <c r="CR27" s="28">
        <f>IF(CR21=1,INDEX($AO$5:$BP$25,$AK$32,$AK$31),"")</f>
        <v>100</v>
      </c>
      <c r="CS27" s="28">
        <v>95</v>
      </c>
      <c r="CT27" s="28" t="str">
        <f>IF(AND($CT$21=1,CS27&lt;=CR27),"1","0")</f>
        <v>1</v>
      </c>
    </row>
    <row r="28" spans="28:98" ht="39.75" hidden="1" customHeight="1" x14ac:dyDescent="0.25">
      <c r="AB28" s="207"/>
      <c r="AC28" s="207"/>
      <c r="AD28" s="207"/>
      <c r="AE28" s="207"/>
      <c r="AF28" s="207"/>
      <c r="AG28" s="207"/>
      <c r="AH28" s="207"/>
      <c r="AI28" s="207"/>
      <c r="AJ28" s="6"/>
      <c r="AK28" s="9"/>
      <c r="AL28" s="48">
        <v>435</v>
      </c>
      <c r="AM28" s="48">
        <v>585</v>
      </c>
      <c r="AN28" s="69">
        <v>17.5</v>
      </c>
      <c r="AO28" s="6">
        <v>-75</v>
      </c>
      <c r="AP28" s="6">
        <v>-75</v>
      </c>
      <c r="AQ28" s="6">
        <v>-75</v>
      </c>
      <c r="AR28" s="6">
        <v>-75</v>
      </c>
      <c r="AS28" s="6">
        <v>-75</v>
      </c>
      <c r="AT28" s="6">
        <v>-75</v>
      </c>
      <c r="AU28" s="6">
        <v>-75</v>
      </c>
      <c r="AV28" s="6">
        <v>-75</v>
      </c>
      <c r="AW28" s="6">
        <v>-75</v>
      </c>
      <c r="AX28" s="6">
        <v>-75</v>
      </c>
      <c r="AY28" s="6">
        <v>-75</v>
      </c>
      <c r="AZ28" s="6">
        <v>-75</v>
      </c>
      <c r="BA28" s="6">
        <v>-75</v>
      </c>
      <c r="BB28" s="6">
        <v>-75</v>
      </c>
      <c r="BC28" s="6">
        <v>-75</v>
      </c>
      <c r="BD28" s="6">
        <v>-75</v>
      </c>
      <c r="BE28" s="6">
        <v>-75</v>
      </c>
      <c r="BF28" s="6">
        <v>-75</v>
      </c>
      <c r="BG28" s="6">
        <v>-75</v>
      </c>
      <c r="BH28" s="6">
        <v>-75</v>
      </c>
      <c r="BI28" s="6">
        <v>-75</v>
      </c>
      <c r="BJ28" s="6">
        <v>-75</v>
      </c>
      <c r="BK28" s="6">
        <v>-75</v>
      </c>
      <c r="BL28" s="9">
        <v>-75</v>
      </c>
      <c r="BM28" s="9">
        <v>-75</v>
      </c>
      <c r="BN28" s="9">
        <v>-75</v>
      </c>
      <c r="BO28" s="9">
        <v>-75</v>
      </c>
      <c r="BP28" s="9">
        <v>-75</v>
      </c>
      <c r="BQ28" s="9">
        <v>-75</v>
      </c>
      <c r="BR28" s="9">
        <v>75</v>
      </c>
      <c r="BS28" s="9">
        <v>75</v>
      </c>
      <c r="BT28" s="9">
        <v>75</v>
      </c>
      <c r="BU28" s="9">
        <v>80</v>
      </c>
      <c r="BV28" s="9">
        <v>80</v>
      </c>
      <c r="BW28" s="9">
        <v>80</v>
      </c>
      <c r="BX28" s="9">
        <v>80</v>
      </c>
      <c r="BY28" s="9">
        <v>85</v>
      </c>
      <c r="BZ28" s="9">
        <v>85</v>
      </c>
      <c r="CA28" s="9">
        <v>85</v>
      </c>
      <c r="CB28" s="9">
        <v>90</v>
      </c>
      <c r="CC28" s="9">
        <v>90</v>
      </c>
      <c r="CD28" s="9">
        <v>90</v>
      </c>
      <c r="CE28" s="9">
        <v>90</v>
      </c>
      <c r="CF28" s="9">
        <v>95</v>
      </c>
      <c r="CG28" s="9">
        <v>95</v>
      </c>
      <c r="CH28" s="9">
        <v>95</v>
      </c>
      <c r="CI28" s="9">
        <v>100</v>
      </c>
      <c r="CJ28" s="9">
        <v>100</v>
      </c>
      <c r="CK28" s="9">
        <v>450</v>
      </c>
      <c r="CL28" s="49">
        <v>600</v>
      </c>
    </row>
    <row r="29" spans="28:98" ht="39.75" hidden="1" customHeight="1" x14ac:dyDescent="0.25">
      <c r="AB29" s="207"/>
      <c r="AC29" s="207"/>
      <c r="AD29" s="207"/>
      <c r="AE29" s="207"/>
      <c r="AF29" s="207"/>
      <c r="AG29" s="207"/>
      <c r="AH29" s="207"/>
      <c r="AI29" s="207"/>
      <c r="AJ29" s="6"/>
      <c r="AK29" s="9"/>
      <c r="AL29" s="48">
        <v>450</v>
      </c>
      <c r="AM29" s="48">
        <v>600</v>
      </c>
      <c r="AN29" s="69">
        <v>17</v>
      </c>
      <c r="AO29" s="6">
        <v>-75</v>
      </c>
      <c r="AP29" s="6">
        <v>-75</v>
      </c>
      <c r="AQ29" s="6">
        <v>-75</v>
      </c>
      <c r="AR29" s="6">
        <v>-75</v>
      </c>
      <c r="AS29" s="6">
        <v>-75</v>
      </c>
      <c r="AT29" s="6">
        <v>-75</v>
      </c>
      <c r="AU29" s="6">
        <v>-75</v>
      </c>
      <c r="AV29" s="6">
        <v>-75</v>
      </c>
      <c r="AW29" s="6">
        <v>-75</v>
      </c>
      <c r="AX29" s="6">
        <v>-75</v>
      </c>
      <c r="AY29" s="6">
        <v>-75</v>
      </c>
      <c r="AZ29" s="6">
        <v>-75</v>
      </c>
      <c r="BA29" s="6">
        <v>-75</v>
      </c>
      <c r="BB29" s="6">
        <v>-75</v>
      </c>
      <c r="BC29" s="6">
        <v>-75</v>
      </c>
      <c r="BD29" s="6">
        <v>-75</v>
      </c>
      <c r="BE29" s="6">
        <v>-75</v>
      </c>
      <c r="BF29" s="6">
        <v>-75</v>
      </c>
      <c r="BG29" s="6">
        <v>-75</v>
      </c>
      <c r="BH29" s="6">
        <v>-75</v>
      </c>
      <c r="BI29" s="6">
        <v>-75</v>
      </c>
      <c r="BJ29" s="6">
        <v>-75</v>
      </c>
      <c r="BK29" s="6">
        <v>-75</v>
      </c>
      <c r="BL29" s="9">
        <v>-75</v>
      </c>
      <c r="BM29" s="9">
        <v>-75</v>
      </c>
      <c r="BN29" s="9">
        <v>-75</v>
      </c>
      <c r="BO29" s="9">
        <v>-75</v>
      </c>
      <c r="BP29" s="9">
        <v>75</v>
      </c>
      <c r="BQ29" s="9">
        <v>75</v>
      </c>
      <c r="BR29" s="9">
        <v>75</v>
      </c>
      <c r="BS29" s="9">
        <v>75</v>
      </c>
      <c r="BT29" s="9">
        <v>80</v>
      </c>
      <c r="BU29" s="9">
        <v>80</v>
      </c>
      <c r="BV29" s="9">
        <v>80</v>
      </c>
      <c r="BW29" s="9">
        <v>85</v>
      </c>
      <c r="BX29" s="9">
        <v>85</v>
      </c>
      <c r="BY29" s="9">
        <v>85</v>
      </c>
      <c r="BZ29" s="9">
        <v>90</v>
      </c>
      <c r="CA29" s="9">
        <v>90</v>
      </c>
      <c r="CB29" s="9">
        <v>90</v>
      </c>
      <c r="CC29" s="9">
        <v>90</v>
      </c>
      <c r="CD29" s="9">
        <v>95</v>
      </c>
      <c r="CE29" s="9">
        <v>95</v>
      </c>
      <c r="CF29" s="9">
        <v>95</v>
      </c>
      <c r="CG29" s="9">
        <v>100</v>
      </c>
      <c r="CH29" s="9">
        <v>100</v>
      </c>
      <c r="CI29" s="9">
        <v>100</v>
      </c>
      <c r="CJ29" s="9">
        <v>100</v>
      </c>
      <c r="CK29" s="9">
        <v>460</v>
      </c>
      <c r="CL29" s="49">
        <v>610</v>
      </c>
    </row>
    <row r="30" spans="28:98" ht="39.75" customHeight="1" thickBot="1" x14ac:dyDescent="0.3">
      <c r="AB30" s="207"/>
      <c r="AC30" s="221" t="s">
        <v>67</v>
      </c>
      <c r="AD30" s="222" t="s">
        <v>68</v>
      </c>
      <c r="AE30" s="348" t="s">
        <v>117</v>
      </c>
      <c r="AF30" s="349"/>
      <c r="AG30" s="349"/>
      <c r="AH30" s="350"/>
      <c r="AI30" s="207"/>
      <c r="AJ30" s="6"/>
      <c r="AK30" s="9"/>
      <c r="AL30" s="48">
        <v>460</v>
      </c>
      <c r="AM30" s="48">
        <v>610</v>
      </c>
      <c r="AN30" s="69">
        <v>16.5</v>
      </c>
      <c r="AO30" s="6">
        <v>-75</v>
      </c>
      <c r="AP30" s="6">
        <v>-75</v>
      </c>
      <c r="AQ30" s="6">
        <v>-75</v>
      </c>
      <c r="AR30" s="6">
        <v>-75</v>
      </c>
      <c r="AS30" s="6">
        <v>-75</v>
      </c>
      <c r="AT30" s="6">
        <v>-75</v>
      </c>
      <c r="AU30" s="6">
        <v>-75</v>
      </c>
      <c r="AV30" s="6">
        <v>-75</v>
      </c>
      <c r="AW30" s="6">
        <v>-75</v>
      </c>
      <c r="AX30" s="6">
        <v>-75</v>
      </c>
      <c r="AY30" s="6">
        <v>-75</v>
      </c>
      <c r="AZ30" s="6">
        <v>-75</v>
      </c>
      <c r="BA30" s="6">
        <v>-75</v>
      </c>
      <c r="BB30" s="6">
        <v>-75</v>
      </c>
      <c r="BC30" s="6">
        <v>-75</v>
      </c>
      <c r="BD30" s="6">
        <v>-75</v>
      </c>
      <c r="BE30" s="6">
        <v>-75</v>
      </c>
      <c r="BF30" s="6">
        <v>-75</v>
      </c>
      <c r="BG30" s="6">
        <v>-75</v>
      </c>
      <c r="BH30" s="6">
        <v>-75</v>
      </c>
      <c r="BI30" s="6">
        <v>-75</v>
      </c>
      <c r="BJ30" s="6">
        <v>-75</v>
      </c>
      <c r="BK30" s="6">
        <v>-75</v>
      </c>
      <c r="BL30" s="9">
        <v>-75</v>
      </c>
      <c r="BM30" s="9">
        <v>-75</v>
      </c>
      <c r="BN30" s="9">
        <v>-75</v>
      </c>
      <c r="BO30" s="9">
        <v>75</v>
      </c>
      <c r="BP30" s="9">
        <v>75</v>
      </c>
      <c r="BQ30" s="9">
        <v>75</v>
      </c>
      <c r="BR30" s="9">
        <v>80</v>
      </c>
      <c r="BS30" s="9">
        <v>80</v>
      </c>
      <c r="BT30" s="9">
        <v>80</v>
      </c>
      <c r="BU30" s="9">
        <v>85</v>
      </c>
      <c r="BV30" s="9">
        <v>85</v>
      </c>
      <c r="BW30" s="9">
        <v>85</v>
      </c>
      <c r="BX30" s="9">
        <v>90</v>
      </c>
      <c r="BY30" s="9">
        <v>90</v>
      </c>
      <c r="BZ30" s="9">
        <v>90</v>
      </c>
      <c r="CA30" s="9">
        <v>90</v>
      </c>
      <c r="CB30" s="9">
        <v>95</v>
      </c>
      <c r="CC30" s="9">
        <v>95</v>
      </c>
      <c r="CD30" s="9">
        <v>95</v>
      </c>
      <c r="CE30" s="9">
        <v>100</v>
      </c>
      <c r="CF30" s="9">
        <v>100</v>
      </c>
      <c r="CG30" s="9">
        <v>100</v>
      </c>
      <c r="CH30" s="9">
        <v>100</v>
      </c>
      <c r="CI30" s="9">
        <v>100</v>
      </c>
      <c r="CJ30" s="9">
        <v>100</v>
      </c>
      <c r="CK30" s="9">
        <v>475</v>
      </c>
      <c r="CL30" s="49">
        <v>625</v>
      </c>
    </row>
    <row r="31" spans="28:98" ht="39.950000000000003" customHeight="1" x14ac:dyDescent="0.25">
      <c r="AB31" s="207"/>
      <c r="AC31" s="223" t="s">
        <v>4</v>
      </c>
      <c r="AD31" s="224">
        <v>225</v>
      </c>
      <c r="AE31" s="363">
        <f>INDEX($AO$5:$BP$25,$AK$24,$AK$23)</f>
        <v>85</v>
      </c>
      <c r="AF31" s="363"/>
      <c r="AG31" s="363"/>
      <c r="AH31" s="364"/>
      <c r="AI31" s="207"/>
      <c r="AJ31" s="6"/>
      <c r="AK31" s="9">
        <f>MATCH(CP27,$AO$4:$BP$4)</f>
        <v>22</v>
      </c>
      <c r="AL31" s="48">
        <v>475</v>
      </c>
      <c r="AM31" s="48">
        <v>625</v>
      </c>
      <c r="AN31" s="69">
        <v>16</v>
      </c>
      <c r="AO31" s="6">
        <v>-75</v>
      </c>
      <c r="AP31" s="6">
        <v>-75</v>
      </c>
      <c r="AQ31" s="6">
        <v>-75</v>
      </c>
      <c r="AR31" s="6">
        <v>-75</v>
      </c>
      <c r="AS31" s="6">
        <v>-75</v>
      </c>
      <c r="AT31" s="6">
        <v>-75</v>
      </c>
      <c r="AU31" s="6">
        <v>-75</v>
      </c>
      <c r="AV31" s="6">
        <v>-75</v>
      </c>
      <c r="AW31" s="6">
        <v>-75</v>
      </c>
      <c r="AX31" s="6">
        <v>-75</v>
      </c>
      <c r="AY31" s="6">
        <v>-75</v>
      </c>
      <c r="AZ31" s="6">
        <v>-75</v>
      </c>
      <c r="BA31" s="6">
        <v>-75</v>
      </c>
      <c r="BB31" s="6">
        <v>-75</v>
      </c>
      <c r="BC31" s="6">
        <v>-75</v>
      </c>
      <c r="BD31" s="6">
        <v>-75</v>
      </c>
      <c r="BE31" s="6">
        <v>-75</v>
      </c>
      <c r="BF31" s="6">
        <v>-75</v>
      </c>
      <c r="BG31" s="6">
        <v>-75</v>
      </c>
      <c r="BH31" s="6">
        <v>-75</v>
      </c>
      <c r="BI31" s="6">
        <v>-75</v>
      </c>
      <c r="BJ31" s="6">
        <v>-75</v>
      </c>
      <c r="BK31" s="6">
        <v>-75</v>
      </c>
      <c r="BL31" s="9">
        <v>-75</v>
      </c>
      <c r="BM31" s="9">
        <v>75</v>
      </c>
      <c r="BN31" s="9">
        <v>75</v>
      </c>
      <c r="BO31" s="9">
        <v>75</v>
      </c>
      <c r="BP31" s="9">
        <v>80</v>
      </c>
      <c r="BQ31" s="9">
        <v>80</v>
      </c>
      <c r="BR31" s="9">
        <v>80</v>
      </c>
      <c r="BS31" s="9">
        <v>80</v>
      </c>
      <c r="BT31" s="9">
        <v>85</v>
      </c>
      <c r="BU31" s="9">
        <v>85</v>
      </c>
      <c r="BV31" s="9">
        <v>85</v>
      </c>
      <c r="BW31" s="9">
        <v>90</v>
      </c>
      <c r="BX31" s="9">
        <v>90</v>
      </c>
      <c r="BY31" s="9">
        <v>90</v>
      </c>
      <c r="BZ31" s="9">
        <v>95</v>
      </c>
      <c r="CA31" s="9">
        <v>95</v>
      </c>
      <c r="CB31" s="9">
        <v>95</v>
      </c>
      <c r="CC31" s="9">
        <v>100</v>
      </c>
      <c r="CD31" s="9">
        <v>100</v>
      </c>
      <c r="CE31" s="9">
        <v>100</v>
      </c>
      <c r="CF31" s="9">
        <v>100</v>
      </c>
      <c r="CG31" s="9">
        <v>100</v>
      </c>
      <c r="CH31" s="9">
        <v>100</v>
      </c>
      <c r="CI31" s="9">
        <v>100</v>
      </c>
      <c r="CJ31" s="9">
        <v>100</v>
      </c>
      <c r="CK31" s="9">
        <v>485</v>
      </c>
      <c r="CL31" s="49">
        <v>635</v>
      </c>
    </row>
    <row r="32" spans="28:98" ht="39.950000000000003" customHeight="1" thickBot="1" x14ac:dyDescent="0.3">
      <c r="AB32" s="207"/>
      <c r="AC32" s="225" t="s">
        <v>5</v>
      </c>
      <c r="AD32" s="226">
        <v>475</v>
      </c>
      <c r="AE32" s="365">
        <f>INDEX($AO$27:$CJ$50,$AK$32,$AK$27)</f>
        <v>95</v>
      </c>
      <c r="AF32" s="365"/>
      <c r="AG32" s="365"/>
      <c r="AH32" s="366"/>
      <c r="AI32" s="207"/>
      <c r="AJ32" s="6"/>
      <c r="AK32" s="9">
        <f>MATCH(AE17,$AN$27:$AN$50,0)</f>
        <v>18</v>
      </c>
      <c r="AL32" s="54">
        <v>485</v>
      </c>
      <c r="AM32" s="54">
        <v>635</v>
      </c>
      <c r="AN32" s="51">
        <v>15.5</v>
      </c>
      <c r="AO32" s="50">
        <v>-75</v>
      </c>
      <c r="AP32" s="50">
        <v>-75</v>
      </c>
      <c r="AQ32" s="50">
        <v>-75</v>
      </c>
      <c r="AR32" s="50">
        <v>-75</v>
      </c>
      <c r="AS32" s="50">
        <v>-75</v>
      </c>
      <c r="AT32" s="50">
        <v>-75</v>
      </c>
      <c r="AU32" s="50">
        <v>-75</v>
      </c>
      <c r="AV32" s="50">
        <v>-75</v>
      </c>
      <c r="AW32" s="50">
        <v>-75</v>
      </c>
      <c r="AX32" s="50">
        <v>-75</v>
      </c>
      <c r="AY32" s="50">
        <v>-75</v>
      </c>
      <c r="AZ32" s="50">
        <v>-75</v>
      </c>
      <c r="BA32" s="50">
        <v>-75</v>
      </c>
      <c r="BB32" s="50">
        <v>-75</v>
      </c>
      <c r="BC32" s="50">
        <v>-75</v>
      </c>
      <c r="BD32" s="50">
        <v>-75</v>
      </c>
      <c r="BE32" s="50">
        <v>-75</v>
      </c>
      <c r="BF32" s="50">
        <v>-75</v>
      </c>
      <c r="BG32" s="50">
        <v>-75</v>
      </c>
      <c r="BH32" s="50">
        <v>-75</v>
      </c>
      <c r="BI32" s="50">
        <v>-75</v>
      </c>
      <c r="BJ32" s="50">
        <v>-75</v>
      </c>
      <c r="BK32" s="50">
        <v>-75</v>
      </c>
      <c r="BL32" s="52">
        <v>75</v>
      </c>
      <c r="BM32" s="52">
        <v>75</v>
      </c>
      <c r="BN32" s="52">
        <v>75</v>
      </c>
      <c r="BO32" s="52">
        <v>80</v>
      </c>
      <c r="BP32" s="52">
        <v>80</v>
      </c>
      <c r="BQ32" s="52">
        <v>80</v>
      </c>
      <c r="BR32" s="52">
        <v>85</v>
      </c>
      <c r="BS32" s="52">
        <v>85</v>
      </c>
      <c r="BT32" s="52">
        <v>85</v>
      </c>
      <c r="BU32" s="52">
        <v>90</v>
      </c>
      <c r="BV32" s="52">
        <v>90</v>
      </c>
      <c r="BW32" s="52">
        <v>90</v>
      </c>
      <c r="BX32" s="52">
        <v>95</v>
      </c>
      <c r="BY32" s="52">
        <v>95</v>
      </c>
      <c r="BZ32" s="52">
        <v>95</v>
      </c>
      <c r="CA32" s="52">
        <v>100</v>
      </c>
      <c r="CB32" s="52">
        <v>100</v>
      </c>
      <c r="CC32" s="52">
        <v>100</v>
      </c>
      <c r="CD32" s="52">
        <v>100</v>
      </c>
      <c r="CE32" s="52">
        <v>100</v>
      </c>
      <c r="CF32" s="52">
        <v>100</v>
      </c>
      <c r="CG32" s="52">
        <v>100</v>
      </c>
      <c r="CH32" s="52">
        <v>100</v>
      </c>
      <c r="CI32" s="52">
        <v>100</v>
      </c>
      <c r="CJ32" s="52">
        <v>100</v>
      </c>
      <c r="CK32" s="52"/>
      <c r="CL32" s="53">
        <v>650</v>
      </c>
    </row>
    <row r="33" spans="28:90" ht="18.75" customHeight="1" thickBot="1" x14ac:dyDescent="0.3">
      <c r="AB33" s="207"/>
      <c r="AC33" s="207"/>
      <c r="AD33" s="207"/>
      <c r="AE33" s="207"/>
      <c r="AF33" s="207"/>
      <c r="AG33" s="207"/>
      <c r="AH33" s="207"/>
      <c r="AI33" s="207"/>
      <c r="AJ33" s="6"/>
      <c r="AK33" s="9"/>
      <c r="AL33" s="9"/>
      <c r="AM33" s="48">
        <v>650</v>
      </c>
      <c r="AN33" s="69">
        <v>15</v>
      </c>
      <c r="AO33" s="6">
        <v>-75</v>
      </c>
      <c r="AP33" s="6">
        <v>-75</v>
      </c>
      <c r="AQ33" s="6">
        <v>-75</v>
      </c>
      <c r="AR33" s="6">
        <v>-75</v>
      </c>
      <c r="AS33" s="6">
        <v>-75</v>
      </c>
      <c r="AT33" s="6">
        <v>-75</v>
      </c>
      <c r="AU33" s="6">
        <v>-75</v>
      </c>
      <c r="AV33" s="6">
        <v>-75</v>
      </c>
      <c r="AW33" s="6">
        <v>-75</v>
      </c>
      <c r="AX33" s="6">
        <v>-75</v>
      </c>
      <c r="AY33" s="6">
        <v>-75</v>
      </c>
      <c r="AZ33" s="6">
        <v>-75</v>
      </c>
      <c r="BA33" s="6">
        <v>-75</v>
      </c>
      <c r="BB33" s="6">
        <v>-75</v>
      </c>
      <c r="BC33" s="6">
        <v>-75</v>
      </c>
      <c r="BD33" s="6">
        <v>-75</v>
      </c>
      <c r="BE33" s="6">
        <v>-75</v>
      </c>
      <c r="BF33" s="6">
        <v>-75</v>
      </c>
      <c r="BG33" s="6">
        <v>-75</v>
      </c>
      <c r="BH33" s="6">
        <v>-75</v>
      </c>
      <c r="BI33" s="6">
        <v>-75</v>
      </c>
      <c r="BJ33" s="6">
        <v>75</v>
      </c>
      <c r="BK33" s="6">
        <v>75</v>
      </c>
      <c r="BL33" s="9">
        <v>75</v>
      </c>
      <c r="BM33" s="9">
        <v>80</v>
      </c>
      <c r="BN33" s="9">
        <v>80</v>
      </c>
      <c r="BO33" s="9">
        <v>80</v>
      </c>
      <c r="BP33" s="9">
        <v>85</v>
      </c>
      <c r="BQ33" s="9">
        <v>85</v>
      </c>
      <c r="BR33" s="9">
        <v>85</v>
      </c>
      <c r="BS33" s="9">
        <v>90</v>
      </c>
      <c r="BT33" s="9">
        <v>90</v>
      </c>
      <c r="BU33" s="9">
        <v>90</v>
      </c>
      <c r="BV33" s="9">
        <v>95</v>
      </c>
      <c r="BW33" s="9">
        <v>95</v>
      </c>
      <c r="BX33" s="9">
        <v>95</v>
      </c>
      <c r="BY33" s="9">
        <v>100</v>
      </c>
      <c r="BZ33" s="9">
        <v>100</v>
      </c>
      <c r="CA33" s="9">
        <v>100</v>
      </c>
      <c r="CB33" s="9">
        <v>100</v>
      </c>
      <c r="CC33" s="9">
        <v>100</v>
      </c>
      <c r="CD33" s="9">
        <v>100</v>
      </c>
      <c r="CE33" s="9">
        <v>100</v>
      </c>
      <c r="CF33" s="9">
        <v>100</v>
      </c>
      <c r="CG33" s="9">
        <v>100</v>
      </c>
      <c r="CH33" s="9">
        <v>100</v>
      </c>
      <c r="CI33" s="9">
        <v>100</v>
      </c>
      <c r="CJ33" s="9">
        <v>100</v>
      </c>
      <c r="CK33" s="9"/>
      <c r="CL33" s="49">
        <v>660</v>
      </c>
    </row>
    <row r="34" spans="28:90" ht="39.950000000000003" customHeight="1" x14ac:dyDescent="0.25">
      <c r="AB34" s="357" t="s">
        <v>120</v>
      </c>
      <c r="AC34" s="357"/>
      <c r="AD34" s="357"/>
      <c r="AE34" s="357"/>
      <c r="AF34" s="357"/>
      <c r="AG34" s="357"/>
      <c r="AH34" s="357"/>
      <c r="AI34" s="357"/>
      <c r="AJ34" s="6"/>
      <c r="AK34" s="63" t="s">
        <v>48</v>
      </c>
      <c r="AL34" s="61" t="s">
        <v>37</v>
      </c>
      <c r="AM34" s="48">
        <v>660</v>
      </c>
      <c r="AN34" s="69">
        <v>14.5</v>
      </c>
      <c r="AO34" s="6">
        <v>-75</v>
      </c>
      <c r="AP34" s="6">
        <v>-75</v>
      </c>
      <c r="AQ34" s="6">
        <v>-75</v>
      </c>
      <c r="AR34" s="6">
        <v>-75</v>
      </c>
      <c r="AS34" s="6">
        <v>-75</v>
      </c>
      <c r="AT34" s="6">
        <v>-75</v>
      </c>
      <c r="AU34" s="6">
        <v>-75</v>
      </c>
      <c r="AV34" s="6">
        <v>-75</v>
      </c>
      <c r="AW34" s="6">
        <v>-75</v>
      </c>
      <c r="AX34" s="6">
        <v>-75</v>
      </c>
      <c r="AY34" s="6">
        <v>-75</v>
      </c>
      <c r="AZ34" s="6">
        <v>-75</v>
      </c>
      <c r="BA34" s="6">
        <v>-75</v>
      </c>
      <c r="BB34" s="6">
        <v>-75</v>
      </c>
      <c r="BC34" s="6">
        <v>-75</v>
      </c>
      <c r="BD34" s="6">
        <v>-75</v>
      </c>
      <c r="BE34" s="6">
        <v>-75</v>
      </c>
      <c r="BF34" s="6">
        <v>-75</v>
      </c>
      <c r="BG34" s="6">
        <v>-75</v>
      </c>
      <c r="BH34" s="6">
        <v>-75</v>
      </c>
      <c r="BI34" s="6">
        <v>75</v>
      </c>
      <c r="BJ34" s="6">
        <v>75</v>
      </c>
      <c r="BK34" s="6">
        <v>75</v>
      </c>
      <c r="BL34" s="9">
        <v>80</v>
      </c>
      <c r="BM34" s="9">
        <v>80</v>
      </c>
      <c r="BN34" s="9">
        <v>80</v>
      </c>
      <c r="BO34" s="9">
        <v>85</v>
      </c>
      <c r="BP34" s="9">
        <v>85</v>
      </c>
      <c r="BQ34" s="9">
        <v>90</v>
      </c>
      <c r="BR34" s="9">
        <v>90</v>
      </c>
      <c r="BS34" s="9">
        <v>90</v>
      </c>
      <c r="BT34" s="9">
        <v>95</v>
      </c>
      <c r="BU34" s="9">
        <v>95</v>
      </c>
      <c r="BV34" s="9">
        <v>95</v>
      </c>
      <c r="BW34" s="9">
        <v>100</v>
      </c>
      <c r="BX34" s="9">
        <v>100</v>
      </c>
      <c r="BY34" s="9">
        <v>100</v>
      </c>
      <c r="BZ34" s="9">
        <v>100</v>
      </c>
      <c r="CA34" s="9">
        <v>100</v>
      </c>
      <c r="CB34" s="9">
        <v>100</v>
      </c>
      <c r="CC34" s="9">
        <v>100</v>
      </c>
      <c r="CD34" s="9">
        <v>100</v>
      </c>
      <c r="CE34" s="9">
        <v>100</v>
      </c>
      <c r="CF34" s="9">
        <v>100</v>
      </c>
      <c r="CG34" s="9">
        <v>100</v>
      </c>
      <c r="CH34" s="9">
        <v>100</v>
      </c>
      <c r="CI34" s="9">
        <v>100</v>
      </c>
      <c r="CJ34" s="9">
        <v>100</v>
      </c>
      <c r="CK34" s="9"/>
      <c r="CL34" s="49">
        <v>675</v>
      </c>
    </row>
    <row r="35" spans="28:90" ht="19.5" customHeight="1" x14ac:dyDescent="0.25">
      <c r="AB35" s="207"/>
      <c r="AC35" s="207"/>
      <c r="AD35" s="207"/>
      <c r="AE35" s="207"/>
      <c r="AF35" s="207"/>
      <c r="AG35" s="207"/>
      <c r="AH35" s="207"/>
      <c r="AI35" s="207"/>
      <c r="AJ35" s="6"/>
      <c r="AK35" s="64" t="s">
        <v>86</v>
      </c>
      <c r="AL35" s="56" t="s">
        <v>38</v>
      </c>
      <c r="AM35" s="48">
        <v>675</v>
      </c>
      <c r="AN35" s="69">
        <v>14</v>
      </c>
      <c r="AO35" s="6">
        <v>-75</v>
      </c>
      <c r="AP35" s="6">
        <v>-75</v>
      </c>
      <c r="AQ35" s="6">
        <v>-75</v>
      </c>
      <c r="AR35" s="6">
        <v>-75</v>
      </c>
      <c r="AS35" s="6">
        <v>-75</v>
      </c>
      <c r="AT35" s="6">
        <v>-75</v>
      </c>
      <c r="AU35" s="6">
        <v>-75</v>
      </c>
      <c r="AV35" s="6">
        <v>-75</v>
      </c>
      <c r="AW35" s="6">
        <v>-75</v>
      </c>
      <c r="AX35" s="6">
        <v>-75</v>
      </c>
      <c r="AY35" s="6">
        <v>-75</v>
      </c>
      <c r="AZ35" s="6">
        <v>-75</v>
      </c>
      <c r="BA35" s="6">
        <v>-75</v>
      </c>
      <c r="BB35" s="6">
        <v>-75</v>
      </c>
      <c r="BC35" s="6">
        <v>-75</v>
      </c>
      <c r="BD35" s="6">
        <v>-75</v>
      </c>
      <c r="BE35" s="6">
        <v>-75</v>
      </c>
      <c r="BF35" s="6">
        <v>-75</v>
      </c>
      <c r="BG35" s="6">
        <v>75</v>
      </c>
      <c r="BH35" s="6">
        <v>75</v>
      </c>
      <c r="BI35" s="6">
        <v>75</v>
      </c>
      <c r="BJ35" s="6">
        <v>80</v>
      </c>
      <c r="BK35" s="6">
        <v>80</v>
      </c>
      <c r="BL35" s="9">
        <v>80</v>
      </c>
      <c r="BM35" s="9">
        <v>85</v>
      </c>
      <c r="BN35" s="9">
        <v>85</v>
      </c>
      <c r="BO35" s="9">
        <v>85</v>
      </c>
      <c r="BP35" s="9">
        <v>90</v>
      </c>
      <c r="BQ35" s="9">
        <v>90</v>
      </c>
      <c r="BR35" s="9">
        <v>95</v>
      </c>
      <c r="BS35" s="9">
        <v>95</v>
      </c>
      <c r="BT35" s="9">
        <v>95</v>
      </c>
      <c r="BU35" s="9">
        <v>100</v>
      </c>
      <c r="BV35" s="9">
        <v>100</v>
      </c>
      <c r="BW35" s="9">
        <v>100</v>
      </c>
      <c r="BX35" s="9">
        <v>100</v>
      </c>
      <c r="BY35" s="9">
        <v>100</v>
      </c>
      <c r="BZ35" s="9">
        <v>100</v>
      </c>
      <c r="CA35" s="9">
        <v>100</v>
      </c>
      <c r="CB35" s="9">
        <v>100</v>
      </c>
      <c r="CC35" s="9">
        <v>100</v>
      </c>
      <c r="CD35" s="9">
        <v>100</v>
      </c>
      <c r="CE35" s="9">
        <v>100</v>
      </c>
      <c r="CF35" s="9">
        <v>100</v>
      </c>
      <c r="CG35" s="9">
        <v>100</v>
      </c>
      <c r="CH35" s="9">
        <v>100</v>
      </c>
      <c r="CI35" s="9">
        <v>100</v>
      </c>
      <c r="CJ35" s="9">
        <v>100</v>
      </c>
      <c r="CK35" s="9"/>
      <c r="CL35" s="49">
        <v>685</v>
      </c>
    </row>
    <row r="36" spans="28:90" ht="24.75" customHeight="1" x14ac:dyDescent="0.25">
      <c r="AB36" s="227"/>
      <c r="AC36" s="228" t="s">
        <v>11</v>
      </c>
      <c r="AD36" s="229" t="s">
        <v>119</v>
      </c>
      <c r="AE36" s="318" t="s">
        <v>106</v>
      </c>
      <c r="AF36" s="319"/>
      <c r="AG36" s="322" t="s">
        <v>81</v>
      </c>
      <c r="AH36" s="376"/>
      <c r="AI36" s="241"/>
      <c r="AJ36" s="7">
        <f>IF(AD39=$AL$34,("1"),IF(AD39=$AL$35,("2"),IF(AD39=$AL$36,("3"),IF(AD39=$AL$37,("4"),(0.9)))))</f>
        <v>0.9</v>
      </c>
      <c r="AK36" s="64" t="s">
        <v>85</v>
      </c>
      <c r="AL36" s="42" t="s">
        <v>39</v>
      </c>
      <c r="AM36" s="48"/>
      <c r="AN36" s="69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49"/>
    </row>
    <row r="37" spans="28:90" ht="39.950000000000003" customHeight="1" thickBot="1" x14ac:dyDescent="0.3">
      <c r="AB37" s="227"/>
      <c r="AC37" s="231"/>
      <c r="AD37" s="232"/>
      <c r="AE37" s="320"/>
      <c r="AF37" s="321"/>
      <c r="AG37" s="377"/>
      <c r="AH37" s="378"/>
      <c r="AI37" s="241"/>
      <c r="AJ37" s="7">
        <f>IF(AD40=$AK$47,("1"),IF(AD40=$AK$48,("2"),IF(AD40=$AK$49,("3"),IF(AD40=$AK$50,("4"),IF(AD40=$AK$51,("5"),(0.9))))))</f>
        <v>0.9</v>
      </c>
      <c r="AK37" s="64" t="s">
        <v>47</v>
      </c>
      <c r="AL37" s="42" t="s">
        <v>40</v>
      </c>
      <c r="AM37" s="48"/>
      <c r="AN37" s="69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49"/>
    </row>
    <row r="38" spans="28:90" ht="39.950000000000003" customHeight="1" thickTop="1" thickBot="1" x14ac:dyDescent="0.3">
      <c r="AB38" s="227"/>
      <c r="AC38" s="233"/>
      <c r="AD38" s="234" t="s">
        <v>107</v>
      </c>
      <c r="AE38" s="326"/>
      <c r="AF38" s="326"/>
      <c r="AG38" s="326"/>
      <c r="AH38" s="327"/>
      <c r="AI38" s="235" t="str">
        <f>IF(AE38=$AU$55,4,IF(AE38=$AV$55,3,IF(AE38=$AW$55,2,IF(AE38=$AX$55,1,IF(AE38=$AY$55,0,"xxx")))))</f>
        <v>xxx</v>
      </c>
      <c r="AJ38" s="7">
        <f>IF(AD41=$AL$40,("1"),IF(AD41=$AL$41,("2"),IF(AD41=$AL$42,("3"),IF(AD41=$AL$43,("4"),IF(AD41=$AL$44,("5"),(0.9))))))</f>
        <v>0.9</v>
      </c>
      <c r="AK38" s="64" t="s">
        <v>46</v>
      </c>
      <c r="AL38" s="41"/>
      <c r="AM38" s="48">
        <v>700</v>
      </c>
      <c r="AN38" s="69">
        <v>13</v>
      </c>
      <c r="AO38" s="6">
        <v>-75</v>
      </c>
      <c r="AP38" s="6">
        <v>-75</v>
      </c>
      <c r="AQ38" s="6">
        <v>-75</v>
      </c>
      <c r="AR38" s="6">
        <v>-75</v>
      </c>
      <c r="AS38" s="6">
        <v>-75</v>
      </c>
      <c r="AT38" s="6">
        <v>-75</v>
      </c>
      <c r="AU38" s="6">
        <v>-75</v>
      </c>
      <c r="AV38" s="6">
        <v>-75</v>
      </c>
      <c r="AW38" s="6">
        <v>-75</v>
      </c>
      <c r="AX38" s="6">
        <v>-75</v>
      </c>
      <c r="AY38" s="6">
        <v>-75</v>
      </c>
      <c r="AZ38" s="6">
        <v>-75</v>
      </c>
      <c r="BA38" s="6">
        <v>-75</v>
      </c>
      <c r="BB38" s="6">
        <v>-75</v>
      </c>
      <c r="BC38" s="6">
        <v>-75</v>
      </c>
      <c r="BD38" s="6">
        <v>75</v>
      </c>
      <c r="BE38" s="6">
        <v>75</v>
      </c>
      <c r="BF38" s="6">
        <v>75</v>
      </c>
      <c r="BG38" s="6">
        <v>80</v>
      </c>
      <c r="BH38" s="6">
        <v>80</v>
      </c>
      <c r="BI38" s="6">
        <v>85</v>
      </c>
      <c r="BJ38" s="6">
        <v>85</v>
      </c>
      <c r="BK38" s="6">
        <v>85</v>
      </c>
      <c r="BL38" s="9">
        <v>90</v>
      </c>
      <c r="BM38" s="9">
        <v>90</v>
      </c>
      <c r="BN38" s="9">
        <v>90</v>
      </c>
      <c r="BO38" s="9">
        <v>95</v>
      </c>
      <c r="BP38" s="9">
        <v>95</v>
      </c>
      <c r="BQ38" s="9">
        <v>100</v>
      </c>
      <c r="BR38" s="9">
        <v>100</v>
      </c>
      <c r="BS38" s="9">
        <v>100</v>
      </c>
      <c r="BT38" s="9">
        <v>100</v>
      </c>
      <c r="BU38" s="9">
        <v>100</v>
      </c>
      <c r="BV38" s="9">
        <v>100</v>
      </c>
      <c r="BW38" s="9">
        <v>100</v>
      </c>
      <c r="BX38" s="9">
        <v>100</v>
      </c>
      <c r="BY38" s="9">
        <v>100</v>
      </c>
      <c r="BZ38" s="9">
        <v>100</v>
      </c>
      <c r="CA38" s="9">
        <v>100</v>
      </c>
      <c r="CB38" s="9">
        <v>100</v>
      </c>
      <c r="CC38" s="9">
        <v>100</v>
      </c>
      <c r="CD38" s="9">
        <v>100</v>
      </c>
      <c r="CE38" s="9">
        <v>100</v>
      </c>
      <c r="CF38" s="9">
        <v>100</v>
      </c>
      <c r="CG38" s="9">
        <v>100</v>
      </c>
      <c r="CH38" s="9">
        <v>100</v>
      </c>
      <c r="CI38" s="9">
        <v>100</v>
      </c>
      <c r="CJ38" s="9">
        <v>100</v>
      </c>
      <c r="CK38" s="9"/>
      <c r="CL38" s="49">
        <v>710</v>
      </c>
    </row>
    <row r="39" spans="28:90" ht="39.950000000000003" customHeight="1" thickBot="1" x14ac:dyDescent="0.3">
      <c r="AB39" s="227"/>
      <c r="AC39" s="236" t="s">
        <v>36</v>
      </c>
      <c r="AD39" s="237"/>
      <c r="AE39" s="328" t="s">
        <v>87</v>
      </c>
      <c r="AF39" s="329"/>
      <c r="AG39" s="329"/>
      <c r="AH39" s="330"/>
      <c r="AI39" s="235" t="str">
        <f>IF(ISNUMBER(VALUE(AE45)),VALUE(AE45),"xxx")</f>
        <v>xxx</v>
      </c>
      <c r="AJ39" s="7">
        <f>IF(AD42=$AK$40,("1"),IF(AD42=$AK$41,("2"),IF(AD42=$AK$42,("3"),IF(AD42=$AK$43,("4"),IF(AD42=$AK$44,("5"),(0.9))))))</f>
        <v>0.9</v>
      </c>
      <c r="AK39" s="65" t="s">
        <v>65</v>
      </c>
      <c r="AL39" s="6"/>
      <c r="AM39" s="48">
        <v>710</v>
      </c>
      <c r="AN39" s="69">
        <v>12.5</v>
      </c>
      <c r="AO39" s="6">
        <v>-75</v>
      </c>
      <c r="AP39" s="6">
        <v>-75</v>
      </c>
      <c r="AQ39" s="6">
        <v>-75</v>
      </c>
      <c r="AR39" s="6">
        <v>-75</v>
      </c>
      <c r="AS39" s="6">
        <v>-75</v>
      </c>
      <c r="AT39" s="6">
        <v>-75</v>
      </c>
      <c r="AU39" s="6">
        <v>-75</v>
      </c>
      <c r="AV39" s="6">
        <v>-75</v>
      </c>
      <c r="AW39" s="6">
        <v>-75</v>
      </c>
      <c r="AX39" s="6">
        <v>-75</v>
      </c>
      <c r="AY39" s="6">
        <v>-75</v>
      </c>
      <c r="AZ39" s="6">
        <v>-75</v>
      </c>
      <c r="BA39" s="6">
        <v>-75</v>
      </c>
      <c r="BB39" s="6">
        <v>-75</v>
      </c>
      <c r="BC39" s="6">
        <v>75</v>
      </c>
      <c r="BD39" s="6">
        <v>75</v>
      </c>
      <c r="BE39" s="6">
        <v>80</v>
      </c>
      <c r="BF39" s="6">
        <v>80</v>
      </c>
      <c r="BG39" s="6">
        <v>80</v>
      </c>
      <c r="BH39" s="6">
        <v>85</v>
      </c>
      <c r="BI39" s="6">
        <v>85</v>
      </c>
      <c r="BJ39" s="6">
        <v>90</v>
      </c>
      <c r="BK39" s="6">
        <v>90</v>
      </c>
      <c r="BL39" s="9">
        <v>90</v>
      </c>
      <c r="BM39" s="9">
        <v>95</v>
      </c>
      <c r="BN39" s="9">
        <v>95</v>
      </c>
      <c r="BO39" s="9">
        <v>100</v>
      </c>
      <c r="BP39" s="9">
        <v>100</v>
      </c>
      <c r="BQ39" s="9">
        <v>100</v>
      </c>
      <c r="BR39" s="9">
        <v>100</v>
      </c>
      <c r="BS39" s="9">
        <v>100</v>
      </c>
      <c r="BT39" s="9">
        <v>100</v>
      </c>
      <c r="BU39" s="9">
        <v>100</v>
      </c>
      <c r="BV39" s="9">
        <v>100</v>
      </c>
      <c r="BW39" s="9">
        <v>100</v>
      </c>
      <c r="BX39" s="9">
        <v>100</v>
      </c>
      <c r="BY39" s="9">
        <v>100</v>
      </c>
      <c r="BZ39" s="9">
        <v>100</v>
      </c>
      <c r="CA39" s="9">
        <v>100</v>
      </c>
      <c r="CB39" s="9">
        <v>100</v>
      </c>
      <c r="CC39" s="9">
        <v>100</v>
      </c>
      <c r="CD39" s="9">
        <v>100</v>
      </c>
      <c r="CE39" s="9">
        <v>100</v>
      </c>
      <c r="CF39" s="9">
        <v>100</v>
      </c>
      <c r="CG39" s="9">
        <v>100</v>
      </c>
      <c r="CH39" s="9">
        <v>100</v>
      </c>
      <c r="CI39" s="9">
        <v>100</v>
      </c>
      <c r="CJ39" s="9">
        <v>100</v>
      </c>
      <c r="CK39" s="9"/>
      <c r="CL39" s="49">
        <v>725</v>
      </c>
    </row>
    <row r="40" spans="28:90" ht="39.950000000000003" customHeight="1" x14ac:dyDescent="0.25">
      <c r="AB40" s="227"/>
      <c r="AC40" s="236" t="s">
        <v>35</v>
      </c>
      <c r="AD40" s="238"/>
      <c r="AE40" s="331"/>
      <c r="AF40" s="332"/>
      <c r="AG40" s="332"/>
      <c r="AH40" s="333"/>
      <c r="AI40" s="235" t="str">
        <f>IF(ISNUMBER(VALUE(AF45)),VALUE(AF45),"xxx")</f>
        <v>xxx</v>
      </c>
      <c r="AJ40" s="69" t="str">
        <f>IF(AE42=$AK$33,(""),IF(AE42=$AL$54,("0"),IF(AE42=$AL$55,("0"),IF(AE42=$AL$56,("1"),IF(AE42=$AL$57,("2"),IF(AE42=$AL$58,("3"),IF(AE42=$AL$59,("4"),(""))))))))</f>
        <v/>
      </c>
      <c r="AK40" s="63" t="s">
        <v>30</v>
      </c>
      <c r="AL40" s="61" t="s">
        <v>27</v>
      </c>
      <c r="AM40" s="48">
        <v>725</v>
      </c>
      <c r="AN40" s="69">
        <v>12</v>
      </c>
      <c r="AO40" s="6">
        <v>-75</v>
      </c>
      <c r="AP40" s="6">
        <v>-75</v>
      </c>
      <c r="AQ40" s="6">
        <v>-75</v>
      </c>
      <c r="AR40" s="6">
        <v>-75</v>
      </c>
      <c r="AS40" s="6">
        <v>-75</v>
      </c>
      <c r="AT40" s="6">
        <v>-75</v>
      </c>
      <c r="AU40" s="6">
        <v>-75</v>
      </c>
      <c r="AV40" s="6">
        <v>-75</v>
      </c>
      <c r="AW40" s="6">
        <v>-75</v>
      </c>
      <c r="AX40" s="6">
        <v>-75</v>
      </c>
      <c r="AY40" s="6">
        <v>-75</v>
      </c>
      <c r="AZ40" s="6">
        <v>-75</v>
      </c>
      <c r="BA40" s="6">
        <v>75</v>
      </c>
      <c r="BB40" s="6">
        <v>75</v>
      </c>
      <c r="BC40" s="6">
        <v>75</v>
      </c>
      <c r="BD40" s="6">
        <v>80</v>
      </c>
      <c r="BE40" s="6">
        <v>80</v>
      </c>
      <c r="BF40" s="6">
        <v>85</v>
      </c>
      <c r="BG40" s="6">
        <v>85</v>
      </c>
      <c r="BH40" s="6">
        <v>90</v>
      </c>
      <c r="BI40" s="6">
        <v>90</v>
      </c>
      <c r="BJ40" s="6">
        <v>90</v>
      </c>
      <c r="BK40" s="6">
        <v>95</v>
      </c>
      <c r="BL40" s="9">
        <v>95</v>
      </c>
      <c r="BM40" s="9">
        <v>100</v>
      </c>
      <c r="BN40" s="9">
        <v>100</v>
      </c>
      <c r="BO40" s="9">
        <v>100</v>
      </c>
      <c r="BP40" s="9">
        <v>100</v>
      </c>
      <c r="BQ40" s="9">
        <v>100</v>
      </c>
      <c r="BR40" s="9">
        <v>100</v>
      </c>
      <c r="BS40" s="9">
        <v>100</v>
      </c>
      <c r="BT40" s="9">
        <v>100</v>
      </c>
      <c r="BU40" s="9">
        <v>100</v>
      </c>
      <c r="BV40" s="9">
        <v>100</v>
      </c>
      <c r="BW40" s="9">
        <v>100</v>
      </c>
      <c r="BX40" s="9">
        <v>100</v>
      </c>
      <c r="BY40" s="9">
        <v>100</v>
      </c>
      <c r="BZ40" s="9">
        <v>100</v>
      </c>
      <c r="CA40" s="9">
        <v>100</v>
      </c>
      <c r="CB40" s="9">
        <v>100</v>
      </c>
      <c r="CC40" s="9">
        <v>100</v>
      </c>
      <c r="CD40" s="9">
        <v>100</v>
      </c>
      <c r="CE40" s="9">
        <v>100</v>
      </c>
      <c r="CF40" s="9">
        <v>100</v>
      </c>
      <c r="CG40" s="9">
        <v>100</v>
      </c>
      <c r="CH40" s="9">
        <v>100</v>
      </c>
      <c r="CI40" s="9">
        <v>100</v>
      </c>
      <c r="CJ40" s="9">
        <v>100</v>
      </c>
      <c r="CK40" s="9"/>
      <c r="CL40" s="49">
        <v>735</v>
      </c>
    </row>
    <row r="41" spans="28:90" ht="39.950000000000003" customHeight="1" x14ac:dyDescent="0.25">
      <c r="AB41" s="227"/>
      <c r="AC41" s="236" t="s">
        <v>26</v>
      </c>
      <c r="AD41" s="238"/>
      <c r="AE41" s="328" t="s">
        <v>116</v>
      </c>
      <c r="AF41" s="329"/>
      <c r="AG41" s="329"/>
      <c r="AH41" s="330"/>
      <c r="AI41" s="235"/>
      <c r="AJ41" s="7">
        <f>(AJ36+AJ37+AJ38+AJ39)/4</f>
        <v>0.9</v>
      </c>
      <c r="AK41" s="64" t="s">
        <v>31</v>
      </c>
      <c r="AL41" s="42" t="s">
        <v>64</v>
      </c>
      <c r="AM41" s="48">
        <v>735</v>
      </c>
      <c r="AN41" s="69">
        <v>11.5</v>
      </c>
      <c r="AO41" s="6">
        <v>-75</v>
      </c>
      <c r="AP41" s="6">
        <v>-75</v>
      </c>
      <c r="AQ41" s="6">
        <v>-75</v>
      </c>
      <c r="AR41" s="6">
        <v>-75</v>
      </c>
      <c r="AS41" s="6">
        <v>-75</v>
      </c>
      <c r="AT41" s="6">
        <v>-75</v>
      </c>
      <c r="AU41" s="6">
        <v>-75</v>
      </c>
      <c r="AV41" s="6">
        <v>-75</v>
      </c>
      <c r="AW41" s="6">
        <v>-75</v>
      </c>
      <c r="AX41" s="6">
        <v>-75</v>
      </c>
      <c r="AY41" s="6">
        <v>-75</v>
      </c>
      <c r="AZ41" s="6">
        <v>75</v>
      </c>
      <c r="BA41" s="6">
        <v>75</v>
      </c>
      <c r="BB41" s="6">
        <v>80</v>
      </c>
      <c r="BC41" s="6">
        <v>80</v>
      </c>
      <c r="BD41" s="6">
        <v>85</v>
      </c>
      <c r="BE41" s="6">
        <v>85</v>
      </c>
      <c r="BF41" s="6">
        <v>85</v>
      </c>
      <c r="BG41" s="6">
        <v>90</v>
      </c>
      <c r="BH41" s="6">
        <v>90</v>
      </c>
      <c r="BI41" s="6">
        <v>95</v>
      </c>
      <c r="BJ41" s="6">
        <v>95</v>
      </c>
      <c r="BK41" s="6">
        <v>100</v>
      </c>
      <c r="BL41" s="9">
        <v>100</v>
      </c>
      <c r="BM41" s="9">
        <v>100</v>
      </c>
      <c r="BN41" s="9">
        <v>100</v>
      </c>
      <c r="BO41" s="9">
        <v>100</v>
      </c>
      <c r="BP41" s="9">
        <v>100</v>
      </c>
      <c r="BQ41" s="9">
        <v>100</v>
      </c>
      <c r="BR41" s="9">
        <v>100</v>
      </c>
      <c r="BS41" s="9">
        <v>100</v>
      </c>
      <c r="BT41" s="9">
        <v>100</v>
      </c>
      <c r="BU41" s="9">
        <v>100</v>
      </c>
      <c r="BV41" s="9">
        <v>100</v>
      </c>
      <c r="BW41" s="9">
        <v>100</v>
      </c>
      <c r="BX41" s="9">
        <v>100</v>
      </c>
      <c r="BY41" s="9">
        <v>100</v>
      </c>
      <c r="BZ41" s="9">
        <v>100</v>
      </c>
      <c r="CA41" s="9">
        <v>100</v>
      </c>
      <c r="CB41" s="9">
        <v>100</v>
      </c>
      <c r="CC41" s="9">
        <v>100</v>
      </c>
      <c r="CD41" s="9">
        <v>100</v>
      </c>
      <c r="CE41" s="9">
        <v>100</v>
      </c>
      <c r="CF41" s="9">
        <v>100</v>
      </c>
      <c r="CG41" s="9">
        <v>100</v>
      </c>
      <c r="CH41" s="9">
        <v>100</v>
      </c>
      <c r="CI41" s="9">
        <v>100</v>
      </c>
      <c r="CJ41" s="9">
        <v>100</v>
      </c>
      <c r="CK41" s="9"/>
      <c r="CL41" s="49">
        <v>750</v>
      </c>
    </row>
    <row r="42" spans="28:90" ht="39.950000000000003" customHeight="1" thickBot="1" x14ac:dyDescent="0.3">
      <c r="AB42" s="227"/>
      <c r="AC42" s="236" t="s">
        <v>62</v>
      </c>
      <c r="AD42" s="239"/>
      <c r="AE42" s="338"/>
      <c r="AF42" s="339"/>
      <c r="AG42" s="339"/>
      <c r="AH42" s="340"/>
      <c r="AI42" s="235"/>
      <c r="AJ42" s="68" t="e">
        <f>MATCH(AJ45,$AT$56:$AT$60,0)</f>
        <v>#N/A</v>
      </c>
      <c r="AK42" s="64" t="s">
        <v>32</v>
      </c>
      <c r="AL42" s="42" t="s">
        <v>28</v>
      </c>
      <c r="AM42" s="48">
        <v>750</v>
      </c>
      <c r="AN42" s="69">
        <v>11</v>
      </c>
      <c r="AO42" s="6">
        <v>-75</v>
      </c>
      <c r="AP42" s="6">
        <v>-75</v>
      </c>
      <c r="AQ42" s="6">
        <v>-75</v>
      </c>
      <c r="AR42" s="6">
        <v>-75</v>
      </c>
      <c r="AS42" s="6">
        <v>-75</v>
      </c>
      <c r="AT42" s="6">
        <v>-75</v>
      </c>
      <c r="AU42" s="6">
        <v>-75</v>
      </c>
      <c r="AV42" s="6">
        <v>-75</v>
      </c>
      <c r="AW42" s="6">
        <v>-75</v>
      </c>
      <c r="AX42" s="6">
        <v>75</v>
      </c>
      <c r="AY42" s="6">
        <v>75</v>
      </c>
      <c r="AZ42" s="6">
        <v>80</v>
      </c>
      <c r="BA42" s="6">
        <v>85</v>
      </c>
      <c r="BB42" s="6">
        <v>85</v>
      </c>
      <c r="BC42" s="6">
        <v>90</v>
      </c>
      <c r="BD42" s="6">
        <v>90</v>
      </c>
      <c r="BE42" s="6">
        <v>95</v>
      </c>
      <c r="BF42" s="6">
        <v>95</v>
      </c>
      <c r="BG42" s="6">
        <v>100</v>
      </c>
      <c r="BH42" s="6">
        <v>100</v>
      </c>
      <c r="BI42" s="6">
        <v>100</v>
      </c>
      <c r="BJ42" s="6">
        <v>100</v>
      </c>
      <c r="BK42" s="6">
        <v>100</v>
      </c>
      <c r="BL42" s="9">
        <v>100</v>
      </c>
      <c r="BM42" s="9">
        <v>100</v>
      </c>
      <c r="BN42" s="9">
        <v>100</v>
      </c>
      <c r="BO42" s="9">
        <v>100</v>
      </c>
      <c r="BP42" s="9">
        <v>100</v>
      </c>
      <c r="BQ42" s="9">
        <v>100</v>
      </c>
      <c r="BR42" s="9">
        <v>100</v>
      </c>
      <c r="BS42" s="9">
        <v>100</v>
      </c>
      <c r="BT42" s="9">
        <v>100</v>
      </c>
      <c r="BU42" s="9">
        <v>100</v>
      </c>
      <c r="BV42" s="9">
        <v>100</v>
      </c>
      <c r="BW42" s="9">
        <v>100</v>
      </c>
      <c r="BX42" s="9">
        <v>100</v>
      </c>
      <c r="BY42" s="9">
        <v>100</v>
      </c>
      <c r="BZ42" s="9">
        <v>100</v>
      </c>
      <c r="CA42" s="9">
        <v>100</v>
      </c>
      <c r="CB42" s="9">
        <v>100</v>
      </c>
      <c r="CC42" s="9">
        <v>100</v>
      </c>
      <c r="CD42" s="9">
        <v>100</v>
      </c>
      <c r="CE42" s="9">
        <v>100</v>
      </c>
      <c r="CF42" s="9">
        <v>100</v>
      </c>
      <c r="CG42" s="9">
        <v>100</v>
      </c>
      <c r="CH42" s="9">
        <v>100</v>
      </c>
      <c r="CI42" s="9">
        <v>100</v>
      </c>
      <c r="CJ42" s="9">
        <v>100</v>
      </c>
      <c r="CK42" s="9"/>
      <c r="CL42" s="49">
        <v>760</v>
      </c>
    </row>
    <row r="43" spans="28:90" ht="39.950000000000003" customHeight="1" thickTop="1" x14ac:dyDescent="0.25">
      <c r="AB43" s="227"/>
      <c r="AC43" s="240" t="s">
        <v>84</v>
      </c>
      <c r="AD43" s="341"/>
      <c r="AE43" s="342"/>
      <c r="AF43" s="342"/>
      <c r="AG43" s="342"/>
      <c r="AH43" s="342"/>
      <c r="AI43" s="241"/>
      <c r="AJ43" s="7" t="e">
        <f>MATCH(AE38,$AU$55:$AZ$55,0)</f>
        <v>#N/A</v>
      </c>
      <c r="AK43" s="64" t="s">
        <v>33</v>
      </c>
      <c r="AL43" s="42" t="s">
        <v>29</v>
      </c>
      <c r="AM43" s="48">
        <v>760</v>
      </c>
      <c r="AN43" s="69">
        <v>10.5</v>
      </c>
      <c r="AO43" s="6">
        <v>-75</v>
      </c>
      <c r="AP43" s="6">
        <v>-75</v>
      </c>
      <c r="AQ43" s="6">
        <v>-75</v>
      </c>
      <c r="AR43" s="6">
        <v>-75</v>
      </c>
      <c r="AS43" s="6">
        <v>-75</v>
      </c>
      <c r="AT43" s="6">
        <v>-75</v>
      </c>
      <c r="AU43" s="6">
        <v>-75</v>
      </c>
      <c r="AV43" s="6">
        <v>-75</v>
      </c>
      <c r="AW43" s="6">
        <v>75</v>
      </c>
      <c r="AX43" s="6">
        <v>75</v>
      </c>
      <c r="AY43" s="6">
        <v>80</v>
      </c>
      <c r="AZ43" s="6">
        <v>80</v>
      </c>
      <c r="BA43" s="6">
        <v>85</v>
      </c>
      <c r="BB43" s="6">
        <v>85</v>
      </c>
      <c r="BC43" s="6">
        <v>90</v>
      </c>
      <c r="BD43" s="6">
        <v>90</v>
      </c>
      <c r="BE43" s="6">
        <v>95</v>
      </c>
      <c r="BF43" s="6">
        <v>95</v>
      </c>
      <c r="BG43" s="6">
        <v>100</v>
      </c>
      <c r="BH43" s="6">
        <v>100</v>
      </c>
      <c r="BI43" s="6">
        <v>100</v>
      </c>
      <c r="BJ43" s="6">
        <v>100</v>
      </c>
      <c r="BK43" s="6">
        <v>100</v>
      </c>
      <c r="BL43" s="9">
        <v>100</v>
      </c>
      <c r="BM43" s="9">
        <v>100</v>
      </c>
      <c r="BN43" s="9">
        <v>100</v>
      </c>
      <c r="BO43" s="9">
        <v>100</v>
      </c>
      <c r="BP43" s="9">
        <v>100</v>
      </c>
      <c r="BQ43" s="9">
        <v>100</v>
      </c>
      <c r="BR43" s="9">
        <v>100</v>
      </c>
      <c r="BS43" s="9">
        <v>100</v>
      </c>
      <c r="BT43" s="9">
        <v>100</v>
      </c>
      <c r="BU43" s="9">
        <v>100</v>
      </c>
      <c r="BV43" s="9">
        <v>100</v>
      </c>
      <c r="BW43" s="9">
        <v>100</v>
      </c>
      <c r="BX43" s="9">
        <v>100</v>
      </c>
      <c r="BY43" s="9">
        <v>100</v>
      </c>
      <c r="BZ43" s="9">
        <v>100</v>
      </c>
      <c r="CA43" s="9">
        <v>100</v>
      </c>
      <c r="CB43" s="9">
        <v>100</v>
      </c>
      <c r="CC43" s="9">
        <v>100</v>
      </c>
      <c r="CD43" s="9">
        <v>100</v>
      </c>
      <c r="CE43" s="9">
        <v>100</v>
      </c>
      <c r="CF43" s="9">
        <v>100</v>
      </c>
      <c r="CG43" s="9">
        <v>100</v>
      </c>
      <c r="CH43" s="9">
        <v>100</v>
      </c>
      <c r="CI43" s="9">
        <v>100</v>
      </c>
      <c r="CJ43" s="9">
        <v>100</v>
      </c>
      <c r="CK43" s="9"/>
      <c r="CL43" s="49">
        <v>775</v>
      </c>
    </row>
    <row r="44" spans="28:90" ht="39.950000000000003" customHeight="1" thickBot="1" x14ac:dyDescent="0.3">
      <c r="AB44" s="227"/>
      <c r="AC44" s="242" t="s">
        <v>51</v>
      </c>
      <c r="AD44" s="361" t="e">
        <f>INDEX($AU$56:$AZ$60,AJ42,AJ43)</f>
        <v>#N/A</v>
      </c>
      <c r="AE44" s="362"/>
      <c r="AF44" s="362"/>
      <c r="AG44" s="362"/>
      <c r="AH44" s="362"/>
      <c r="AI44" s="241"/>
      <c r="AJ44" s="7"/>
      <c r="AK44" s="64" t="s">
        <v>34</v>
      </c>
      <c r="AL44" s="42" t="s">
        <v>95</v>
      </c>
      <c r="AM44" s="48">
        <v>775</v>
      </c>
      <c r="AN44" s="69">
        <v>10</v>
      </c>
      <c r="AO44" s="6">
        <v>-75</v>
      </c>
      <c r="AP44" s="6">
        <v>-75</v>
      </c>
      <c r="AQ44" s="6">
        <v>-75</v>
      </c>
      <c r="AR44" s="6">
        <v>-75</v>
      </c>
      <c r="AS44" s="6">
        <v>-75</v>
      </c>
      <c r="AT44" s="6">
        <v>-75</v>
      </c>
      <c r="AU44" s="6">
        <v>75</v>
      </c>
      <c r="AV44" s="6">
        <v>75</v>
      </c>
      <c r="AW44" s="6">
        <v>80</v>
      </c>
      <c r="AX44" s="6">
        <v>80</v>
      </c>
      <c r="AY44" s="6">
        <v>85</v>
      </c>
      <c r="AZ44" s="6">
        <v>85</v>
      </c>
      <c r="BA44" s="6">
        <v>90</v>
      </c>
      <c r="BB44" s="6">
        <v>90</v>
      </c>
      <c r="BC44" s="6">
        <v>95</v>
      </c>
      <c r="BD44" s="6">
        <v>95</v>
      </c>
      <c r="BE44" s="6">
        <v>100</v>
      </c>
      <c r="BF44" s="6">
        <v>100</v>
      </c>
      <c r="BG44" s="6">
        <v>100</v>
      </c>
      <c r="BH44" s="6">
        <v>100</v>
      </c>
      <c r="BI44" s="6">
        <v>100</v>
      </c>
      <c r="BJ44" s="6">
        <v>100</v>
      </c>
      <c r="BK44" s="6">
        <v>100</v>
      </c>
      <c r="BL44" s="9">
        <v>100</v>
      </c>
      <c r="BM44" s="9">
        <v>100</v>
      </c>
      <c r="BN44" s="9">
        <v>100</v>
      </c>
      <c r="BO44" s="9">
        <v>100</v>
      </c>
      <c r="BP44" s="9">
        <v>100</v>
      </c>
      <c r="BQ44" s="9">
        <v>100</v>
      </c>
      <c r="BR44" s="9">
        <v>100</v>
      </c>
      <c r="BS44" s="9">
        <v>100</v>
      </c>
      <c r="BT44" s="9">
        <v>100</v>
      </c>
      <c r="BU44" s="9">
        <v>100</v>
      </c>
      <c r="BV44" s="9">
        <v>100</v>
      </c>
      <c r="BW44" s="9">
        <v>100</v>
      </c>
      <c r="BX44" s="9">
        <v>100</v>
      </c>
      <c r="BY44" s="9">
        <v>100</v>
      </c>
      <c r="BZ44" s="9">
        <v>100</v>
      </c>
      <c r="CA44" s="9">
        <v>100</v>
      </c>
      <c r="CB44" s="9">
        <v>100</v>
      </c>
      <c r="CC44" s="9">
        <v>100</v>
      </c>
      <c r="CD44" s="9">
        <v>100</v>
      </c>
      <c r="CE44" s="9">
        <v>100</v>
      </c>
      <c r="CF44" s="9">
        <v>100</v>
      </c>
      <c r="CG44" s="9">
        <v>100</v>
      </c>
      <c r="CH44" s="9">
        <v>100</v>
      </c>
      <c r="CI44" s="9">
        <v>100</v>
      </c>
      <c r="CJ44" s="9">
        <v>100</v>
      </c>
      <c r="CK44" s="9"/>
      <c r="CL44" s="49">
        <v>785</v>
      </c>
    </row>
    <row r="45" spans="28:90" ht="39.950000000000003" customHeight="1" thickBot="1" x14ac:dyDescent="0.3">
      <c r="AB45" s="207"/>
      <c r="AC45" s="207"/>
      <c r="AD45" s="243" t="s">
        <v>108</v>
      </c>
      <c r="AE45" s="244" t="str">
        <f>IF(AE38=$AZ$55,"DA",IF(AE38=$AY$55,1,IF(AE38=$AX$55,2,IF(AE38=$AW$55,3,IF(AE38=$AV$55,4,"Erreur")))))</f>
        <v>Erreur</v>
      </c>
      <c r="AF45" s="244" t="e">
        <f>IF(AD46=$AL$67,0,IF(AD46=$AL$68,1,IF(AD46=$AL$69,2,IF(AD46=$AL$70,3,IF(AD46=$AL$71,4,"")))))</f>
        <v>#N/A</v>
      </c>
      <c r="AG45" s="245">
        <v>0</v>
      </c>
      <c r="AH45" s="246" t="str">
        <f>IF(AE40=$AL$55,0,IF(AE40=$AL$56,1,IF(AE40=$AL$57,2,IF(AE40=$AL$58,3,IF(AE40=$AL$59,4,"Erreur")))))</f>
        <v>Erreur</v>
      </c>
      <c r="AI45" s="247"/>
      <c r="AJ45" s="7">
        <f>ROUNDDOWN(AJ41,0)</f>
        <v>0</v>
      </c>
      <c r="AK45" s="53"/>
      <c r="AL45" s="41"/>
      <c r="AM45" s="48">
        <v>785</v>
      </c>
      <c r="AN45" s="69">
        <v>9.5</v>
      </c>
      <c r="AO45" s="6">
        <v>-75</v>
      </c>
      <c r="AP45" s="6">
        <v>-75</v>
      </c>
      <c r="AQ45" s="6">
        <v>-75</v>
      </c>
      <c r="AR45" s="6">
        <v>-75</v>
      </c>
      <c r="AS45" s="6">
        <v>-75</v>
      </c>
      <c r="AT45" s="6">
        <v>75</v>
      </c>
      <c r="AU45" s="6">
        <v>75</v>
      </c>
      <c r="AV45" s="6">
        <v>80</v>
      </c>
      <c r="AW45" s="6">
        <v>85</v>
      </c>
      <c r="AX45" s="6">
        <v>85</v>
      </c>
      <c r="AY45" s="6">
        <v>90</v>
      </c>
      <c r="AZ45" s="6">
        <v>90</v>
      </c>
      <c r="BA45" s="6">
        <v>95</v>
      </c>
      <c r="BB45" s="6">
        <v>95</v>
      </c>
      <c r="BC45" s="6">
        <v>100</v>
      </c>
      <c r="BD45" s="6">
        <v>100</v>
      </c>
      <c r="BE45" s="6">
        <v>100</v>
      </c>
      <c r="BF45" s="6">
        <v>100</v>
      </c>
      <c r="BG45" s="6">
        <v>100</v>
      </c>
      <c r="BH45" s="6">
        <v>100</v>
      </c>
      <c r="BI45" s="6">
        <v>100</v>
      </c>
      <c r="BJ45" s="6">
        <v>100</v>
      </c>
      <c r="BK45" s="6">
        <v>100</v>
      </c>
      <c r="BL45" s="9">
        <v>100</v>
      </c>
      <c r="BM45" s="9">
        <v>100</v>
      </c>
      <c r="BN45" s="9">
        <v>100</v>
      </c>
      <c r="BO45" s="9">
        <v>100</v>
      </c>
      <c r="BP45" s="9">
        <v>100</v>
      </c>
      <c r="BQ45" s="9">
        <v>100</v>
      </c>
      <c r="BR45" s="9">
        <v>100</v>
      </c>
      <c r="BS45" s="9">
        <v>100</v>
      </c>
      <c r="BT45" s="9">
        <v>100</v>
      </c>
      <c r="BU45" s="9">
        <v>100</v>
      </c>
      <c r="BV45" s="9">
        <v>100</v>
      </c>
      <c r="BW45" s="9">
        <v>100</v>
      </c>
      <c r="BX45" s="9">
        <v>100</v>
      </c>
      <c r="BY45" s="9">
        <v>100</v>
      </c>
      <c r="BZ45" s="9">
        <v>100</v>
      </c>
      <c r="CA45" s="9">
        <v>100</v>
      </c>
      <c r="CB45" s="9">
        <v>100</v>
      </c>
      <c r="CC45" s="9">
        <v>100</v>
      </c>
      <c r="CD45" s="9">
        <v>100</v>
      </c>
      <c r="CE45" s="9">
        <v>100</v>
      </c>
      <c r="CF45" s="9">
        <v>100</v>
      </c>
      <c r="CG45" s="9">
        <v>100</v>
      </c>
      <c r="CH45" s="9">
        <v>100</v>
      </c>
      <c r="CI45" s="9">
        <v>100</v>
      </c>
      <c r="CJ45" s="9">
        <v>100</v>
      </c>
      <c r="CK45" s="9"/>
      <c r="CL45" s="49">
        <v>800</v>
      </c>
    </row>
    <row r="46" spans="28:90" ht="19.5" customHeight="1" thickBot="1" x14ac:dyDescent="0.3">
      <c r="AB46" s="247"/>
      <c r="AC46" s="248" t="s">
        <v>78</v>
      </c>
      <c r="AD46" s="247" t="e">
        <f>HLOOKUP($AC$46,'Coureur 1'!AE46:AH47,2,FALSE)</f>
        <v>#N/A</v>
      </c>
      <c r="AE46" s="247"/>
      <c r="AF46" s="247"/>
      <c r="AG46" s="247"/>
      <c r="AH46" s="247"/>
      <c r="AI46" s="247"/>
      <c r="AJ46" s="6"/>
      <c r="AK46" s="6"/>
      <c r="AL46" s="9"/>
      <c r="AM46" s="48">
        <v>800</v>
      </c>
      <c r="AN46" s="69">
        <v>9</v>
      </c>
      <c r="AO46" s="6">
        <v>-75</v>
      </c>
      <c r="AP46" s="6">
        <v>-75</v>
      </c>
      <c r="AQ46" s="6">
        <v>-75</v>
      </c>
      <c r="AR46" s="6">
        <v>75</v>
      </c>
      <c r="AS46" s="6">
        <v>75</v>
      </c>
      <c r="AT46" s="6">
        <v>80</v>
      </c>
      <c r="AU46" s="6">
        <v>80</v>
      </c>
      <c r="AV46" s="6">
        <v>85</v>
      </c>
      <c r="AW46" s="6">
        <v>90</v>
      </c>
      <c r="AX46" s="6">
        <v>90</v>
      </c>
      <c r="AY46" s="6">
        <v>95</v>
      </c>
      <c r="AZ46" s="6">
        <v>95</v>
      </c>
      <c r="BA46" s="6">
        <v>100</v>
      </c>
      <c r="BB46" s="6">
        <v>100</v>
      </c>
      <c r="BC46" s="6">
        <v>100</v>
      </c>
      <c r="BD46" s="6">
        <v>100</v>
      </c>
      <c r="BE46" s="6">
        <v>100</v>
      </c>
      <c r="BF46" s="6">
        <v>100</v>
      </c>
      <c r="BG46" s="6">
        <v>100</v>
      </c>
      <c r="BH46" s="6">
        <v>100</v>
      </c>
      <c r="BI46" s="6">
        <v>100</v>
      </c>
      <c r="BJ46" s="6">
        <v>100</v>
      </c>
      <c r="BK46" s="6">
        <v>100</v>
      </c>
      <c r="BL46" s="9">
        <v>100</v>
      </c>
      <c r="BM46" s="9">
        <v>100</v>
      </c>
      <c r="BN46" s="9">
        <v>100</v>
      </c>
      <c r="BO46" s="9">
        <v>100</v>
      </c>
      <c r="BP46" s="9">
        <v>100</v>
      </c>
      <c r="BQ46" s="9">
        <v>100</v>
      </c>
      <c r="BR46" s="9">
        <v>100</v>
      </c>
      <c r="BS46" s="9">
        <v>100</v>
      </c>
      <c r="BT46" s="9">
        <v>100</v>
      </c>
      <c r="BU46" s="9">
        <v>100</v>
      </c>
      <c r="BV46" s="9">
        <v>100</v>
      </c>
      <c r="BW46" s="9">
        <v>100</v>
      </c>
      <c r="BX46" s="9">
        <v>100</v>
      </c>
      <c r="BY46" s="9">
        <v>100</v>
      </c>
      <c r="BZ46" s="9">
        <v>100</v>
      </c>
      <c r="CA46" s="9">
        <v>100</v>
      </c>
      <c r="CB46" s="9">
        <v>100</v>
      </c>
      <c r="CC46" s="9">
        <v>100</v>
      </c>
      <c r="CD46" s="9">
        <v>100</v>
      </c>
      <c r="CE46" s="9">
        <v>100</v>
      </c>
      <c r="CF46" s="9">
        <v>100</v>
      </c>
      <c r="CG46" s="9">
        <v>100</v>
      </c>
      <c r="CH46" s="9">
        <v>100</v>
      </c>
      <c r="CI46" s="9">
        <v>100</v>
      </c>
      <c r="CJ46" s="9">
        <v>100</v>
      </c>
      <c r="CK46" s="9"/>
      <c r="CL46" s="49">
        <v>810</v>
      </c>
    </row>
    <row r="47" spans="28:90" ht="12" customHeight="1" x14ac:dyDescent="0.25">
      <c r="AB47" s="247"/>
      <c r="AC47" s="249"/>
      <c r="AD47" s="293"/>
      <c r="AE47" s="293"/>
      <c r="AF47" s="235"/>
      <c r="AG47" s="235"/>
      <c r="AH47" s="235"/>
      <c r="AI47" s="247"/>
      <c r="AJ47" s="6"/>
      <c r="AK47" s="63" t="s">
        <v>45</v>
      </c>
      <c r="AL47" s="9"/>
      <c r="AM47" s="48"/>
      <c r="AN47" s="69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49"/>
    </row>
    <row r="48" spans="28:90" ht="12" hidden="1" customHeight="1" x14ac:dyDescent="0.25">
      <c r="AB48" s="207"/>
      <c r="AC48" s="294"/>
      <c r="AD48" s="295"/>
      <c r="AE48" s="268"/>
      <c r="AF48" s="295"/>
      <c r="AG48" s="268"/>
      <c r="AH48" s="268"/>
      <c r="AI48" s="247"/>
      <c r="AJ48" s="6"/>
      <c r="AK48" s="64" t="s">
        <v>41</v>
      </c>
      <c r="AL48" s="9"/>
      <c r="AM48" s="48"/>
      <c r="AN48" s="69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49"/>
    </row>
    <row r="49" spans="28:90" ht="30.75" customHeight="1" x14ac:dyDescent="0.25">
      <c r="AB49" s="207"/>
      <c r="AC49" s="358" t="s">
        <v>96</v>
      </c>
      <c r="AD49" s="252" t="s">
        <v>119</v>
      </c>
      <c r="AE49" s="314" t="s">
        <v>106</v>
      </c>
      <c r="AF49" s="314"/>
      <c r="AG49" s="316" t="s">
        <v>81</v>
      </c>
      <c r="AH49" s="316"/>
      <c r="AI49" s="247"/>
      <c r="AJ49" s="7">
        <f>IF(AD52=$AL$34,("1"),IF(AD52=$AL$35,("2"),IF(AD52=$AL$36,("3"),IF(AD52=$AL$37,("4"),(0.9)))))</f>
        <v>0.9</v>
      </c>
      <c r="AK49" s="64" t="s">
        <v>42</v>
      </c>
      <c r="AL49" s="9"/>
      <c r="AM49" s="48">
        <v>810</v>
      </c>
      <c r="AN49" s="69">
        <v>8.5</v>
      </c>
      <c r="AO49" s="6">
        <v>-75</v>
      </c>
      <c r="AP49" s="6">
        <v>-75</v>
      </c>
      <c r="AQ49" s="6">
        <v>75</v>
      </c>
      <c r="AR49" s="6">
        <v>80</v>
      </c>
      <c r="AS49" s="6">
        <v>80</v>
      </c>
      <c r="AT49" s="6">
        <v>85</v>
      </c>
      <c r="AU49" s="6">
        <v>85</v>
      </c>
      <c r="AV49" s="6">
        <v>90</v>
      </c>
      <c r="AW49" s="6">
        <v>95</v>
      </c>
      <c r="AX49" s="6">
        <v>95</v>
      </c>
      <c r="AY49" s="6">
        <v>100</v>
      </c>
      <c r="AZ49" s="6">
        <v>100</v>
      </c>
      <c r="BA49" s="6">
        <v>100</v>
      </c>
      <c r="BB49" s="6">
        <v>100</v>
      </c>
      <c r="BC49" s="6">
        <v>100</v>
      </c>
      <c r="BD49" s="6">
        <v>100</v>
      </c>
      <c r="BE49" s="6">
        <v>100</v>
      </c>
      <c r="BF49" s="6">
        <v>100</v>
      </c>
      <c r="BG49" s="6">
        <v>100</v>
      </c>
      <c r="BH49" s="6">
        <v>100</v>
      </c>
      <c r="BI49" s="6">
        <v>100</v>
      </c>
      <c r="BJ49" s="6">
        <v>100</v>
      </c>
      <c r="BK49" s="6">
        <v>100</v>
      </c>
      <c r="BL49" s="9">
        <v>100</v>
      </c>
      <c r="BM49" s="9">
        <v>100</v>
      </c>
      <c r="BN49" s="9">
        <v>100</v>
      </c>
      <c r="BO49" s="9">
        <v>100</v>
      </c>
      <c r="BP49" s="9">
        <v>100</v>
      </c>
      <c r="BQ49" s="9">
        <v>100</v>
      </c>
      <c r="BR49" s="9">
        <v>100</v>
      </c>
      <c r="BS49" s="9">
        <v>100</v>
      </c>
      <c r="BT49" s="9">
        <v>100</v>
      </c>
      <c r="BU49" s="9">
        <v>100</v>
      </c>
      <c r="BV49" s="9">
        <v>100</v>
      </c>
      <c r="BW49" s="9">
        <v>100</v>
      </c>
      <c r="BX49" s="9">
        <v>100</v>
      </c>
      <c r="BY49" s="9">
        <v>100</v>
      </c>
      <c r="BZ49" s="9">
        <v>100</v>
      </c>
      <c r="CA49" s="9">
        <v>100</v>
      </c>
      <c r="CB49" s="9">
        <v>100</v>
      </c>
      <c r="CC49" s="9">
        <v>100</v>
      </c>
      <c r="CD49" s="9">
        <v>100</v>
      </c>
      <c r="CE49" s="9">
        <v>100</v>
      </c>
      <c r="CF49" s="9">
        <v>100</v>
      </c>
      <c r="CG49" s="9">
        <v>100</v>
      </c>
      <c r="CH49" s="9">
        <v>100</v>
      </c>
      <c r="CI49" s="9">
        <v>100</v>
      </c>
      <c r="CJ49" s="9">
        <v>100</v>
      </c>
      <c r="CK49" s="9"/>
      <c r="CL49" s="49">
        <v>825</v>
      </c>
    </row>
    <row r="50" spans="28:90" ht="39.950000000000003" customHeight="1" thickBot="1" x14ac:dyDescent="0.3">
      <c r="AB50" s="207"/>
      <c r="AC50" s="359"/>
      <c r="AD50" s="232"/>
      <c r="AE50" s="315"/>
      <c r="AF50" s="315"/>
      <c r="AG50" s="317"/>
      <c r="AH50" s="317"/>
      <c r="AI50" s="247"/>
      <c r="AJ50" s="7">
        <f>IF(AD53=$AK$47,("1"),IF(AD53=$AK$48,("2"),IF(AD53=$AK$49,("3"),IF(AD53=$AK$50,("4"),IF(AD53=$AK$51,("5"),(0.9))))))</f>
        <v>0.9</v>
      </c>
      <c r="AK50" s="64" t="s">
        <v>43</v>
      </c>
      <c r="AL50" s="9"/>
      <c r="AM50" s="54">
        <v>825</v>
      </c>
      <c r="AN50" s="51">
        <v>8</v>
      </c>
      <c r="AO50" s="50">
        <v>-75</v>
      </c>
      <c r="AP50" s="50">
        <v>75</v>
      </c>
      <c r="AQ50" s="50">
        <v>80</v>
      </c>
      <c r="AR50" s="50">
        <v>80</v>
      </c>
      <c r="AS50" s="50">
        <v>85</v>
      </c>
      <c r="AT50" s="50">
        <v>85</v>
      </c>
      <c r="AU50" s="50">
        <v>90</v>
      </c>
      <c r="AV50" s="50">
        <v>95</v>
      </c>
      <c r="AW50" s="50">
        <v>95</v>
      </c>
      <c r="AX50" s="50">
        <v>100</v>
      </c>
      <c r="AY50" s="50">
        <v>100</v>
      </c>
      <c r="AZ50" s="50">
        <v>100</v>
      </c>
      <c r="BA50" s="50">
        <v>100</v>
      </c>
      <c r="BB50" s="50">
        <v>100</v>
      </c>
      <c r="BC50" s="6">
        <v>100</v>
      </c>
      <c r="BD50" s="6">
        <v>100</v>
      </c>
      <c r="BE50" s="6">
        <v>100</v>
      </c>
      <c r="BF50" s="6">
        <v>100</v>
      </c>
      <c r="BG50" s="6">
        <v>100</v>
      </c>
      <c r="BH50" s="6">
        <v>100</v>
      </c>
      <c r="BI50" s="6">
        <v>100</v>
      </c>
      <c r="BJ50" s="6">
        <v>100</v>
      </c>
      <c r="BK50" s="6">
        <v>100</v>
      </c>
      <c r="BL50" s="9">
        <v>100</v>
      </c>
      <c r="BM50" s="9">
        <v>100</v>
      </c>
      <c r="BN50" s="52">
        <v>100</v>
      </c>
      <c r="BO50" s="52">
        <v>100</v>
      </c>
      <c r="BP50" s="52">
        <v>100</v>
      </c>
      <c r="BQ50" s="52">
        <v>100</v>
      </c>
      <c r="BR50" s="52">
        <v>100</v>
      </c>
      <c r="BS50" s="52">
        <v>100</v>
      </c>
      <c r="BT50" s="52">
        <v>100</v>
      </c>
      <c r="BU50" s="52">
        <v>100</v>
      </c>
      <c r="BV50" s="52">
        <v>100</v>
      </c>
      <c r="BW50" s="52">
        <v>100</v>
      </c>
      <c r="BX50" s="52">
        <v>100</v>
      </c>
      <c r="BY50" s="52">
        <v>100</v>
      </c>
      <c r="BZ50" s="52">
        <v>100</v>
      </c>
      <c r="CA50" s="52">
        <v>100</v>
      </c>
      <c r="CB50" s="52">
        <v>100</v>
      </c>
      <c r="CC50" s="52">
        <v>100</v>
      </c>
      <c r="CD50" s="52">
        <v>100</v>
      </c>
      <c r="CE50" s="52">
        <v>100</v>
      </c>
      <c r="CF50" s="52">
        <v>100</v>
      </c>
      <c r="CG50" s="52">
        <v>100</v>
      </c>
      <c r="CH50" s="52">
        <v>100</v>
      </c>
      <c r="CI50" s="52">
        <v>100</v>
      </c>
      <c r="CJ50" s="52">
        <v>100</v>
      </c>
      <c r="CK50" s="52"/>
      <c r="CL50" s="49">
        <v>835</v>
      </c>
    </row>
    <row r="51" spans="28:90" ht="39.950000000000003" customHeight="1" thickTop="1" thickBot="1" x14ac:dyDescent="0.3">
      <c r="AB51" s="207"/>
      <c r="AC51" s="360"/>
      <c r="AD51" s="253" t="s">
        <v>107</v>
      </c>
      <c r="AE51" s="326"/>
      <c r="AF51" s="326"/>
      <c r="AG51" s="326"/>
      <c r="AH51" s="327"/>
      <c r="AI51" s="235" t="str">
        <f>IF(AE51=$AU$55,4,IF(AE51=$AV$55,3,IF(AE51=$AW$55,2,IF(AE51=$AX$55,1,IF(AE51=$AY$55,0,"xxx")))))</f>
        <v>xxx</v>
      </c>
      <c r="AJ51" s="7">
        <f>IF(AD54=$AL$40,("1"),IF(AD54=$AL$41,("2"),IF(AD54=$AL$42,("3"),IF(AD54=$AL$43,("4"),IF(AD54=$AL$44,("5"),(0.9))))))</f>
        <v>0.9</v>
      </c>
      <c r="AK51" s="64" t="s">
        <v>44</v>
      </c>
      <c r="AL51" s="9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35"/>
      <c r="BD51" s="35"/>
      <c r="BE51" s="35"/>
      <c r="BF51" s="35"/>
      <c r="BG51" s="35"/>
      <c r="BH51" s="35"/>
      <c r="BI51" s="35"/>
      <c r="BJ51" s="35"/>
      <c r="BK51" s="35"/>
      <c r="BL51" s="34"/>
      <c r="BM51" s="34"/>
      <c r="CL51" s="34"/>
    </row>
    <row r="52" spans="28:90" ht="39.950000000000003" customHeight="1" thickBot="1" x14ac:dyDescent="0.3">
      <c r="AB52" s="207"/>
      <c r="AC52" s="254" t="s">
        <v>36</v>
      </c>
      <c r="AD52" s="237"/>
      <c r="AE52" s="334" t="s">
        <v>87</v>
      </c>
      <c r="AF52" s="334"/>
      <c r="AG52" s="334"/>
      <c r="AH52" s="335"/>
      <c r="AI52" s="235" t="str">
        <f>IF(ISNUMBER(VALUE(AE58)),VALUE(AE58),"xxx")</f>
        <v>xxx</v>
      </c>
      <c r="AJ52" s="7">
        <f>IF(AD55=$AK$40,("1"),IF(AD55=$AK$41,("2"),IF(AD55=$AK$42,("3"),IF(AD55=$AK$43,("4"),IF(AD55=$AK$44,("5"),(0.9))))))</f>
        <v>0.9</v>
      </c>
      <c r="AK52" s="53"/>
      <c r="AL52" s="9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9"/>
      <c r="BM52" s="9"/>
    </row>
    <row r="53" spans="28:90" ht="39.950000000000003" customHeight="1" thickBot="1" x14ac:dyDescent="0.3">
      <c r="AB53" s="207"/>
      <c r="AC53" s="254" t="s">
        <v>35</v>
      </c>
      <c r="AD53" s="238"/>
      <c r="AE53" s="331"/>
      <c r="AF53" s="332"/>
      <c r="AG53" s="332"/>
      <c r="AH53" s="333"/>
      <c r="AI53" s="235" t="str">
        <f>IF(ISNUMBER(VALUE(AF58)),VALUE(AF58),"xxx")</f>
        <v>xxx</v>
      </c>
      <c r="AJ53" s="69" t="str">
        <f>IF(AE55=$AK$33,(""),IF(AE55=$AL$54,("0"),IF(AE55=$AL$55,("0"),IF(AE55=$AL$56,("1"),IF(AE55=$AL$57,("2"),IF(AE55=$AL$58,("3"),IF(AE55=$AL$59,("4"),(""))))))))</f>
        <v/>
      </c>
      <c r="AK53" s="9"/>
      <c r="AL53" s="9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9"/>
      <c r="BM53" s="9"/>
    </row>
    <row r="54" spans="28:90" ht="39.950000000000003" customHeight="1" x14ac:dyDescent="0.25">
      <c r="AB54" s="207"/>
      <c r="AC54" s="254" t="s">
        <v>26</v>
      </c>
      <c r="AD54" s="238"/>
      <c r="AE54" s="334" t="s">
        <v>88</v>
      </c>
      <c r="AF54" s="334"/>
      <c r="AG54" s="334"/>
      <c r="AH54" s="335"/>
      <c r="AI54" s="247"/>
      <c r="AJ54" s="7">
        <f>(AJ49+AJ50+AJ51+AJ52)/4</f>
        <v>0.9</v>
      </c>
      <c r="AK54" s="9"/>
      <c r="AL54" s="40" t="s">
        <v>83</v>
      </c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9"/>
      <c r="BM54" s="9"/>
    </row>
    <row r="55" spans="28:90" ht="39.950000000000003" customHeight="1" thickBot="1" x14ac:dyDescent="0.3">
      <c r="AB55" s="207"/>
      <c r="AC55" s="254" t="s">
        <v>62</v>
      </c>
      <c r="AD55" s="239"/>
      <c r="AE55" s="338"/>
      <c r="AF55" s="339"/>
      <c r="AG55" s="339"/>
      <c r="AH55" s="340"/>
      <c r="AI55" s="247"/>
      <c r="AJ55" s="68" t="e">
        <f>MATCH(AJ58,$AT$56:$AT$60,0)</f>
        <v>#N/A</v>
      </c>
      <c r="AK55" s="9"/>
      <c r="AL55" s="56" t="s">
        <v>234</v>
      </c>
      <c r="AM55" s="6"/>
      <c r="AN55" s="6"/>
      <c r="AO55" s="6"/>
      <c r="AP55" s="6"/>
      <c r="AQ55" s="6"/>
      <c r="AR55" s="6"/>
      <c r="AS55" s="6"/>
      <c r="AT55" s="32"/>
      <c r="AU55" s="32" t="s">
        <v>48</v>
      </c>
      <c r="AV55" s="32" t="s">
        <v>49</v>
      </c>
      <c r="AW55" s="32" t="s">
        <v>50</v>
      </c>
      <c r="AX55" s="32" t="s">
        <v>47</v>
      </c>
      <c r="AY55" s="32" t="s">
        <v>46</v>
      </c>
      <c r="AZ55" s="32" t="s">
        <v>65</v>
      </c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60"/>
      <c r="BM55" s="9"/>
    </row>
    <row r="56" spans="28:90" ht="39.950000000000003" customHeight="1" thickTop="1" x14ac:dyDescent="0.25">
      <c r="AB56" s="207"/>
      <c r="AC56" s="255" t="s">
        <v>84</v>
      </c>
      <c r="AD56" s="374"/>
      <c r="AE56" s="374"/>
      <c r="AF56" s="374"/>
      <c r="AG56" s="374"/>
      <c r="AH56" s="374"/>
      <c r="AI56" s="247"/>
      <c r="AJ56" s="7" t="e">
        <f>MATCH(AE51,$AU$55:$AZ$55,0)</f>
        <v>#N/A</v>
      </c>
      <c r="AK56" s="9"/>
      <c r="AL56" s="56" t="s">
        <v>235</v>
      </c>
      <c r="AM56" s="6"/>
      <c r="AN56" s="6"/>
      <c r="AO56" s="6"/>
      <c r="AP56" s="6"/>
      <c r="AQ56" s="6"/>
      <c r="AR56" s="6"/>
      <c r="AS56" s="6"/>
      <c r="AT56" s="32">
        <v>1</v>
      </c>
      <c r="AU56" s="32" t="s">
        <v>93</v>
      </c>
      <c r="AV56" s="32" t="s">
        <v>91</v>
      </c>
      <c r="AW56" s="32" t="s">
        <v>55</v>
      </c>
      <c r="AX56" s="32" t="s">
        <v>56</v>
      </c>
      <c r="AY56" s="32" t="s">
        <v>58</v>
      </c>
      <c r="AZ56" s="32" t="s">
        <v>65</v>
      </c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60"/>
      <c r="BM56" s="9"/>
    </row>
    <row r="57" spans="28:90" ht="39.950000000000003" customHeight="1" thickBot="1" x14ac:dyDescent="0.3">
      <c r="AB57" s="207"/>
      <c r="AC57" s="256" t="s">
        <v>51</v>
      </c>
      <c r="AD57" s="375" t="e">
        <f>INDEX($AU$56:$AZ$60,AJ55,AJ56)</f>
        <v>#N/A</v>
      </c>
      <c r="AE57" s="375"/>
      <c r="AF57" s="375"/>
      <c r="AG57" s="375"/>
      <c r="AH57" s="375"/>
      <c r="AI57" s="247"/>
      <c r="AJ57" s="7"/>
      <c r="AK57" s="9"/>
      <c r="AL57" s="56" t="s">
        <v>229</v>
      </c>
      <c r="AM57" s="6"/>
      <c r="AN57" s="6"/>
      <c r="AO57" s="6"/>
      <c r="AP57" s="6"/>
      <c r="AQ57" s="6"/>
      <c r="AR57" s="6"/>
      <c r="AS57" s="6"/>
      <c r="AT57" s="32">
        <v>2</v>
      </c>
      <c r="AU57" s="32" t="s">
        <v>93</v>
      </c>
      <c r="AV57" s="32" t="s">
        <v>92</v>
      </c>
      <c r="AW57" s="32" t="s">
        <v>55</v>
      </c>
      <c r="AX57" s="32" t="s">
        <v>66</v>
      </c>
      <c r="AY57" s="32" t="s">
        <v>59</v>
      </c>
      <c r="AZ57" s="32" t="s">
        <v>65</v>
      </c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60"/>
      <c r="BM57" s="9"/>
    </row>
    <row r="58" spans="28:90" ht="39.950000000000003" customHeight="1" thickBot="1" x14ac:dyDescent="0.3">
      <c r="AB58" s="207"/>
      <c r="AC58" s="207"/>
      <c r="AD58" s="257" t="s">
        <v>108</v>
      </c>
      <c r="AE58" s="244" t="s">
        <v>93</v>
      </c>
      <c r="AF58" s="244" t="e">
        <v>#N/A</v>
      </c>
      <c r="AG58" s="245">
        <v>0</v>
      </c>
      <c r="AH58" s="246" t="s">
        <v>93</v>
      </c>
      <c r="AI58" s="247"/>
      <c r="AJ58" s="7">
        <f>ROUNDDOWN(AJ54,0)</f>
        <v>0</v>
      </c>
      <c r="AK58" s="9"/>
      <c r="AL58" s="56" t="s">
        <v>236</v>
      </c>
      <c r="AM58" s="6"/>
      <c r="AN58" s="6"/>
      <c r="AO58" s="6"/>
      <c r="AP58" s="6"/>
      <c r="AQ58" s="6"/>
      <c r="AR58" s="6"/>
      <c r="AS58" s="6"/>
      <c r="AT58" s="32">
        <v>3</v>
      </c>
      <c r="AU58" s="32" t="s">
        <v>93</v>
      </c>
      <c r="AV58" s="32" t="s">
        <v>52</v>
      </c>
      <c r="AW58" s="32" t="s">
        <v>61</v>
      </c>
      <c r="AX58" s="32" t="s">
        <v>57</v>
      </c>
      <c r="AY58" s="32" t="s">
        <v>60</v>
      </c>
      <c r="AZ58" s="32" t="s">
        <v>65</v>
      </c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60"/>
      <c r="BM58" s="9"/>
    </row>
    <row r="59" spans="28:90" ht="21.75" customHeight="1" thickBot="1" x14ac:dyDescent="0.3">
      <c r="AB59" s="207"/>
      <c r="AC59" s="248" t="s">
        <v>78</v>
      </c>
      <c r="AD59" s="247" t="e">
        <f>HLOOKUP($AC$46,'Coureur 1'!AE59:AH60,2,FALSE)</f>
        <v>#N/A</v>
      </c>
      <c r="AE59" s="207"/>
      <c r="AF59" s="207"/>
      <c r="AG59" s="207"/>
      <c r="AH59" s="207"/>
      <c r="AI59" s="247"/>
      <c r="AJ59" s="6"/>
      <c r="AK59" s="9"/>
      <c r="AL59" s="62" t="s">
        <v>82</v>
      </c>
      <c r="AM59" s="6"/>
      <c r="AN59" s="6"/>
      <c r="AO59" s="6"/>
      <c r="AP59" s="6"/>
      <c r="AQ59" s="6"/>
      <c r="AR59" s="6"/>
      <c r="AS59" s="6"/>
      <c r="AT59" s="32">
        <v>4</v>
      </c>
      <c r="AU59" s="32" t="s">
        <v>93</v>
      </c>
      <c r="AV59" s="32" t="s">
        <v>53</v>
      </c>
      <c r="AW59" s="32" t="s">
        <v>54</v>
      </c>
      <c r="AX59" s="32" t="s">
        <v>93</v>
      </c>
      <c r="AY59" s="32" t="s">
        <v>93</v>
      </c>
      <c r="AZ59" s="32" t="s">
        <v>65</v>
      </c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60"/>
      <c r="BM59" s="9"/>
    </row>
    <row r="60" spans="28:90" ht="39.75" hidden="1" customHeight="1" x14ac:dyDescent="0.25">
      <c r="AB60" s="207"/>
      <c r="AC60" s="296"/>
      <c r="AD60" s="297"/>
      <c r="AE60" s="298"/>
      <c r="AF60" s="268"/>
      <c r="AG60" s="268"/>
      <c r="AH60" s="268"/>
      <c r="AI60" s="247"/>
      <c r="AJ60" s="6"/>
      <c r="AK60" s="9"/>
      <c r="AL60" s="9"/>
      <c r="AM60" s="6"/>
      <c r="AN60" s="6"/>
      <c r="AO60" s="6"/>
      <c r="AP60" s="6"/>
      <c r="AQ60" s="6"/>
      <c r="AR60" s="6"/>
      <c r="AS60" s="6"/>
      <c r="AT60" s="32">
        <v>5</v>
      </c>
      <c r="AU60" s="32" t="s">
        <v>93</v>
      </c>
      <c r="AV60" s="32" t="s">
        <v>93</v>
      </c>
      <c r="AW60" s="32" t="s">
        <v>93</v>
      </c>
      <c r="AX60" s="32" t="s">
        <v>93</v>
      </c>
      <c r="AY60" s="32" t="s">
        <v>93</v>
      </c>
      <c r="AZ60" s="32" t="s">
        <v>65</v>
      </c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60"/>
      <c r="BM60" s="9"/>
    </row>
    <row r="61" spans="28:90" ht="39.75" hidden="1" customHeight="1" x14ac:dyDescent="0.25">
      <c r="AB61" s="207"/>
      <c r="AC61" s="299"/>
      <c r="AD61" s="299"/>
      <c r="AE61" s="300"/>
      <c r="AF61" s="299"/>
      <c r="AG61" s="268"/>
      <c r="AH61" s="301"/>
      <c r="AI61" s="247"/>
      <c r="AJ61" s="7" t="e">
        <f>MATCH(AE60,$AU$55:$AZ$55,0)</f>
        <v>#N/A</v>
      </c>
      <c r="AK61" s="9"/>
      <c r="AL61" s="9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9"/>
      <c r="BM61" s="9"/>
    </row>
    <row r="62" spans="28:90" ht="39.950000000000003" customHeight="1" x14ac:dyDescent="0.25">
      <c r="AB62" s="227"/>
      <c r="AC62" s="228" t="s">
        <v>97</v>
      </c>
      <c r="AD62" s="229" t="s">
        <v>94</v>
      </c>
      <c r="AE62" s="318" t="s">
        <v>106</v>
      </c>
      <c r="AF62" s="319"/>
      <c r="AG62" s="322" t="s">
        <v>81</v>
      </c>
      <c r="AH62" s="323"/>
      <c r="AI62" s="241"/>
      <c r="AJ62" s="7">
        <f>IF(AD65=$AL$34,("1"),IF(AD65=$AL$35,("2"),IF(AD65=$AL$36,("3"),IF(AD65=$AL$37,("4"),(0.9)))))</f>
        <v>0.9</v>
      </c>
      <c r="AK62" s="9"/>
      <c r="AL62" s="9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9"/>
      <c r="BM62" s="9"/>
    </row>
    <row r="63" spans="28:90" ht="39.950000000000003" customHeight="1" thickBot="1" x14ac:dyDescent="0.3">
      <c r="AB63" s="227"/>
      <c r="AC63" s="231"/>
      <c r="AD63" s="232"/>
      <c r="AE63" s="320"/>
      <c r="AF63" s="321"/>
      <c r="AG63" s="324"/>
      <c r="AH63" s="325"/>
      <c r="AI63" s="241"/>
      <c r="AJ63" s="7">
        <f>IF(AD66=$AK$47,("1"),IF(AD66=$AK$48,("2"),IF(AD66=$AK$49,("3"),IF(AD66=$AK$50,("4"),IF(AD66=$AK$51,("5"),(0.9))))))</f>
        <v>0.9</v>
      </c>
      <c r="AK63" s="9"/>
      <c r="AL63" s="9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9"/>
      <c r="BM63" s="9"/>
    </row>
    <row r="64" spans="28:90" ht="39.950000000000003" customHeight="1" thickTop="1" thickBot="1" x14ac:dyDescent="0.3">
      <c r="AB64" s="227"/>
      <c r="AC64" s="233"/>
      <c r="AD64" s="234" t="s">
        <v>107</v>
      </c>
      <c r="AE64" s="326"/>
      <c r="AF64" s="326"/>
      <c r="AG64" s="326"/>
      <c r="AH64" s="327"/>
      <c r="AI64" s="235" t="str">
        <f>IF(AE64=$AU$55,4,IF(AE64=$AV$55,3,IF(AE64=$AW$55,2,IF(AE64=$AX$55,1,IF(AE64=$AY$55,0,"xxx")))))</f>
        <v>xxx</v>
      </c>
      <c r="AJ64" s="7">
        <f>IF(AD67=$AL$40,("1"),IF(AD67=$AL$41,("2"),IF(AD67=$AL$42,("3"),IF(AD67=$AL$43,("4"),IF(AD67=$AL$44,("5"),(0.9))))))</f>
        <v>0.9</v>
      </c>
      <c r="AK64" s="9"/>
      <c r="AL64" s="9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9"/>
      <c r="BM64" s="9"/>
    </row>
    <row r="65" spans="28:65" ht="39.950000000000003" customHeight="1" x14ac:dyDescent="0.25">
      <c r="AB65" s="227"/>
      <c r="AC65" s="236" t="s">
        <v>36</v>
      </c>
      <c r="AD65" s="237"/>
      <c r="AE65" s="328" t="s">
        <v>87</v>
      </c>
      <c r="AF65" s="329"/>
      <c r="AG65" s="329"/>
      <c r="AH65" s="330"/>
      <c r="AI65" s="235" t="str">
        <f>IF(ISNUMBER(VALUE(AE71)),VALUE(AE71),"xxx")</f>
        <v>xxx</v>
      </c>
      <c r="AJ65" s="7">
        <f>IF(AD68=$AK$40,("1"),IF(AD68=$AK$41,("2"),IF(AD68=$AK$42,("3"),IF(AD68=$AK$43,("4"),IF(AD68=$AK$44,("5"),(0.9))))))</f>
        <v>0.9</v>
      </c>
      <c r="AK65" s="9"/>
      <c r="AL65" s="9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9"/>
      <c r="BM65" s="9"/>
    </row>
    <row r="66" spans="28:65" ht="39.950000000000003" customHeight="1" x14ac:dyDescent="0.25">
      <c r="AB66" s="227"/>
      <c r="AC66" s="236" t="s">
        <v>35</v>
      </c>
      <c r="AD66" s="238"/>
      <c r="AE66" s="331"/>
      <c r="AF66" s="332"/>
      <c r="AG66" s="332"/>
      <c r="AH66" s="333"/>
      <c r="AI66" s="235" t="str">
        <f>IF(ISNUMBER(VALUE(AF71)),VALUE(AF71),"xxx")</f>
        <v>xxx</v>
      </c>
      <c r="AJ66" s="69" t="str">
        <f>IF(AE68=$AK$33,(""),IF(AE68=$AL$54,("0"),IF(AE68=$AL$55,("0"),IF(AE68=$AL$56,("1"),IF(AE68=$AL$57,("2"),IF(AE68=$AL$58,("3"),IF(AE68=$AL$59,("4"),(""))))))))</f>
        <v/>
      </c>
      <c r="AK66" s="9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9"/>
      <c r="BM66" s="9"/>
    </row>
    <row r="67" spans="28:65" ht="39.950000000000003" customHeight="1" x14ac:dyDescent="0.25">
      <c r="AB67" s="227"/>
      <c r="AC67" s="236" t="s">
        <v>26</v>
      </c>
      <c r="AD67" s="238"/>
      <c r="AE67" s="328" t="s">
        <v>88</v>
      </c>
      <c r="AF67" s="329"/>
      <c r="AG67" s="329"/>
      <c r="AH67" s="330"/>
      <c r="AI67" s="235"/>
      <c r="AJ67" s="7">
        <f>(AJ62+AJ63+AJ64+AJ65)/4</f>
        <v>0.9</v>
      </c>
      <c r="AK67" s="9"/>
      <c r="AL67" s="6" t="s">
        <v>232</v>
      </c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9"/>
      <c r="BM67" s="9"/>
    </row>
    <row r="68" spans="28:65" ht="39.950000000000003" customHeight="1" thickBot="1" x14ac:dyDescent="0.3">
      <c r="AB68" s="227"/>
      <c r="AC68" s="236" t="s">
        <v>62</v>
      </c>
      <c r="AD68" s="239"/>
      <c r="AE68" s="338"/>
      <c r="AF68" s="339"/>
      <c r="AG68" s="339"/>
      <c r="AH68" s="340"/>
      <c r="AI68" s="235"/>
      <c r="AJ68" s="68" t="e">
        <f>MATCH(AJ71,$AT$56:$AT$60,0)</f>
        <v>#N/A</v>
      </c>
      <c r="AK68" s="9"/>
      <c r="AL68" s="6" t="s">
        <v>233</v>
      </c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9"/>
      <c r="BM68" s="9"/>
    </row>
    <row r="69" spans="28:65" ht="39.950000000000003" customHeight="1" thickTop="1" x14ac:dyDescent="0.25">
      <c r="AB69" s="227"/>
      <c r="AC69" s="240" t="s">
        <v>84</v>
      </c>
      <c r="AD69" s="341"/>
      <c r="AE69" s="342"/>
      <c r="AF69" s="342"/>
      <c r="AG69" s="342"/>
      <c r="AH69" s="342"/>
      <c r="AI69" s="241"/>
      <c r="AJ69" s="7" t="e">
        <f>MATCH(AE64,$AU$55:$AZ$55,0)</f>
        <v>#N/A</v>
      </c>
      <c r="AK69" s="9"/>
      <c r="AL69" s="6" t="s">
        <v>230</v>
      </c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9"/>
      <c r="BM69" s="9"/>
    </row>
    <row r="70" spans="28:65" ht="39.950000000000003" customHeight="1" thickBot="1" x14ac:dyDescent="0.3">
      <c r="AB70" s="227"/>
      <c r="AC70" s="242" t="s">
        <v>51</v>
      </c>
      <c r="AD70" s="361" t="e">
        <f>INDEX($AU$56:$AZ$60,AJ68,AJ69)</f>
        <v>#N/A</v>
      </c>
      <c r="AE70" s="362"/>
      <c r="AF70" s="362"/>
      <c r="AG70" s="362"/>
      <c r="AH70" s="262"/>
      <c r="AI70" s="241"/>
      <c r="AJ70" s="7"/>
      <c r="AK70" s="9"/>
      <c r="AL70" s="6" t="s">
        <v>237</v>
      </c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9"/>
      <c r="BM70" s="9"/>
    </row>
    <row r="71" spans="28:65" ht="39.950000000000003" customHeight="1" thickBot="1" x14ac:dyDescent="0.3">
      <c r="AB71" s="207"/>
      <c r="AC71" s="207"/>
      <c r="AD71" s="263" t="s">
        <v>108</v>
      </c>
      <c r="AE71" s="244" t="str">
        <f>IF(AE64=$AZ$55,"DA",IF(AE64=$AY$55,1,IF(AE64=$AX$55,2,IF(AE64=$AW$55,3,IF(AE64=$AV$55,4,"Erreur")))))</f>
        <v>Erreur</v>
      </c>
      <c r="AF71" s="244" t="e">
        <f>IF(AD72=$AL$67,0,IF(AD72=$AL$68,1,IF(AD72=$AL$69,2,IF(AD72=$AL$70,3,IF(AD72=$AL$71,4,"")))))</f>
        <v>#N/A</v>
      </c>
      <c r="AG71" s="245">
        <v>0</v>
      </c>
      <c r="AH71" s="246" t="str">
        <f>IF(AE66=$AL$55,0,IF(AE66=$AL$56,1,IF(AE66=$AL$57,2,IF(AE66=$AL$58,3,IF(AE66=$AL$59,4,"Erreur")))))</f>
        <v>Erreur</v>
      </c>
      <c r="AI71" s="235"/>
      <c r="AJ71" s="7">
        <f>ROUNDDOWN(AJ67,0)</f>
        <v>0</v>
      </c>
      <c r="AK71" s="9"/>
      <c r="AL71" s="6" t="s">
        <v>231</v>
      </c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9"/>
      <c r="BM71" s="9"/>
    </row>
    <row r="72" spans="28:65" ht="32.25" customHeight="1" x14ac:dyDescent="0.25">
      <c r="AB72" s="207"/>
      <c r="AC72" s="248" t="s">
        <v>78</v>
      </c>
      <c r="AD72" s="247" t="e">
        <f>HLOOKUP($AC$46,'Coureur 1'!AE72:AH73,2,FALSE)</f>
        <v>#N/A</v>
      </c>
      <c r="AE72" s="207"/>
      <c r="AF72" s="207"/>
      <c r="AG72" s="207"/>
      <c r="AH72" s="207"/>
      <c r="AI72" s="247"/>
      <c r="AJ72" s="6"/>
      <c r="AK72" s="9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9"/>
      <c r="BM72" s="9"/>
    </row>
    <row r="73" spans="28:65" ht="19.5" customHeight="1" x14ac:dyDescent="0.25">
      <c r="AB73" s="207"/>
      <c r="AC73" s="249"/>
      <c r="AD73" s="293"/>
      <c r="AE73" s="298"/>
      <c r="AF73" s="268"/>
      <c r="AG73" s="268"/>
      <c r="AH73" s="268"/>
      <c r="AI73" s="247"/>
      <c r="AJ73" s="6"/>
      <c r="AK73" s="9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9"/>
      <c r="BM73" s="9"/>
    </row>
    <row r="74" spans="28:65" ht="45.75" customHeight="1" x14ac:dyDescent="0.25">
      <c r="AB74" s="207"/>
      <c r="AC74" s="268"/>
      <c r="AD74" s="302"/>
      <c r="AE74" s="302"/>
      <c r="AF74" s="268"/>
      <c r="AG74" s="268"/>
      <c r="AH74" s="268"/>
      <c r="AI74" s="247"/>
      <c r="AJ74" s="8"/>
      <c r="AK74" s="9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9"/>
      <c r="BM74" s="9"/>
    </row>
    <row r="75" spans="28:65" ht="30" customHeight="1" x14ac:dyDescent="0.25">
      <c r="AB75" s="207"/>
      <c r="AC75" s="312" t="s">
        <v>98</v>
      </c>
      <c r="AD75" s="252" t="s">
        <v>94</v>
      </c>
      <c r="AE75" s="314" t="s">
        <v>106</v>
      </c>
      <c r="AF75" s="314"/>
      <c r="AG75" s="316" t="s">
        <v>81</v>
      </c>
      <c r="AH75" s="316"/>
      <c r="AI75" s="247"/>
      <c r="AJ75" s="7">
        <f>IF(AD78=$AL$34,("1"),IF(AD78=$AL$35,("2"),IF(AD78=$AL$36,("3"),IF(AD78=$AL$37,("4"),(0.9)))))</f>
        <v>0.9</v>
      </c>
      <c r="AK75" s="9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9"/>
      <c r="BM75" s="9"/>
    </row>
    <row r="76" spans="28:65" ht="39.950000000000003" customHeight="1" thickBot="1" x14ac:dyDescent="0.3">
      <c r="AB76" s="207"/>
      <c r="AC76" s="312"/>
      <c r="AD76" s="232"/>
      <c r="AE76" s="315"/>
      <c r="AF76" s="315"/>
      <c r="AG76" s="317"/>
      <c r="AH76" s="317"/>
      <c r="AI76" s="247"/>
      <c r="AJ76" s="7">
        <f>IF(AD79=$AK$47,("1"),IF(AD79=$AK$48,("2"),IF(AD79=$AK$49,("3"),IF(AD79=$AK$50,("4"),IF(AD79=$AK$51,("5"),(0.9))))))</f>
        <v>0.9</v>
      </c>
      <c r="AK76" s="9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9"/>
      <c r="BM76" s="9"/>
    </row>
    <row r="77" spans="28:65" ht="39.950000000000003" customHeight="1" thickTop="1" thickBot="1" x14ac:dyDescent="0.3">
      <c r="AB77" s="207"/>
      <c r="AC77" s="313"/>
      <c r="AD77" s="253" t="s">
        <v>107</v>
      </c>
      <c r="AE77" s="326"/>
      <c r="AF77" s="326"/>
      <c r="AG77" s="326"/>
      <c r="AH77" s="327"/>
      <c r="AI77" s="235" t="str">
        <f>IF(AE77=$AU$55,4,IF(AE77=$AV$55,3,IF(AE77=$AW$55,2,IF(AE77=$AX$55,1,IF(AE77=$AY$55,0,"xxx")))))</f>
        <v>xxx</v>
      </c>
      <c r="AJ77" s="7">
        <f>IF(AD80=$AL$40,("1"),IF(AD80=$AL$41,("2"),IF(AD80=$AL$42,("3"),IF(AD80=$AL$43,("4"),IF(AD80=$AL$44,("5"),(0.9))))))</f>
        <v>0.9</v>
      </c>
      <c r="AK77" s="9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9"/>
      <c r="BM77" s="9"/>
    </row>
    <row r="78" spans="28:65" ht="39.950000000000003" customHeight="1" x14ac:dyDescent="0.25">
      <c r="AB78" s="207"/>
      <c r="AC78" s="254" t="s">
        <v>36</v>
      </c>
      <c r="AD78" s="303"/>
      <c r="AE78" s="334" t="s">
        <v>87</v>
      </c>
      <c r="AF78" s="334"/>
      <c r="AG78" s="334"/>
      <c r="AH78" s="335"/>
      <c r="AI78" s="235" t="str">
        <f>IF(ISNUMBER(VALUE(AE84)),VALUE(AE84),"xxx")</f>
        <v>xxx</v>
      </c>
      <c r="AJ78" s="7">
        <f>IF(AD81=$AK$40,("1"),IF(AD81=$AK$41,("2"),IF(AD81=$AK$42,("3"),IF(AD81=$AK$43,("4"),IF(AD81=$AK$44,("5"),(0.9))))))</f>
        <v>0.9</v>
      </c>
      <c r="AK78" s="9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9"/>
      <c r="BM78" s="9"/>
    </row>
    <row r="79" spans="28:65" ht="39.950000000000003" customHeight="1" x14ac:dyDescent="0.25">
      <c r="AB79" s="207"/>
      <c r="AC79" s="254" t="s">
        <v>35</v>
      </c>
      <c r="AD79" s="238"/>
      <c r="AE79" s="331"/>
      <c r="AF79" s="332"/>
      <c r="AG79" s="332"/>
      <c r="AH79" s="333"/>
      <c r="AI79" s="235" t="str">
        <f>IF(ISNUMBER(VALUE(AF84)),VALUE(AF84),"xxx")</f>
        <v>xxx</v>
      </c>
      <c r="AJ79" s="69" t="str">
        <f>IF(AE81=$AK$33,(""),IF(AE81=$AL$54,("0"),IF(AE81=$AL$55,("0"),IF(AE81=$AL$56,("1"),IF(AE81=$AL$57,("2"),IF(AE81=$AL$58,("3"),IF(AE81=$AL$59,("4"),(""))))))))</f>
        <v/>
      </c>
      <c r="AK79" s="9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9"/>
      <c r="BM79" s="9"/>
    </row>
    <row r="80" spans="28:65" ht="39.75" customHeight="1" x14ac:dyDescent="0.25">
      <c r="AB80" s="207"/>
      <c r="AC80" s="254" t="s">
        <v>26</v>
      </c>
      <c r="AD80" s="238"/>
      <c r="AE80" s="334" t="s">
        <v>88</v>
      </c>
      <c r="AF80" s="334"/>
      <c r="AG80" s="334"/>
      <c r="AH80" s="335"/>
      <c r="AI80" s="247"/>
      <c r="AJ80" s="7">
        <f>(AJ75+AJ76+AJ77+AJ78)/4</f>
        <v>0.9</v>
      </c>
      <c r="AK80" s="9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9"/>
      <c r="BM80" s="9"/>
    </row>
    <row r="81" spans="28:65" ht="39.950000000000003" customHeight="1" thickBot="1" x14ac:dyDescent="0.3">
      <c r="AB81" s="207"/>
      <c r="AC81" s="254" t="s">
        <v>62</v>
      </c>
      <c r="AD81" s="239"/>
      <c r="AE81" s="338"/>
      <c r="AF81" s="339"/>
      <c r="AG81" s="339"/>
      <c r="AH81" s="340"/>
      <c r="AI81" s="247"/>
      <c r="AJ81" s="68" t="e">
        <f>MATCH(AJ84,$AT$56:$AT$60,0)</f>
        <v>#N/A</v>
      </c>
      <c r="AK81" s="9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9"/>
      <c r="BM81" s="9"/>
    </row>
    <row r="82" spans="28:65" ht="39.950000000000003" customHeight="1" thickTop="1" x14ac:dyDescent="0.25">
      <c r="AB82" s="207"/>
      <c r="AC82" s="255" t="s">
        <v>84</v>
      </c>
      <c r="AD82" s="374"/>
      <c r="AE82" s="374"/>
      <c r="AF82" s="374"/>
      <c r="AG82" s="374"/>
      <c r="AH82" s="374"/>
      <c r="AI82" s="247"/>
      <c r="AJ82" s="7" t="e">
        <f>MATCH(AE77,$AU$55:$AZ$55,0)</f>
        <v>#N/A</v>
      </c>
      <c r="AK82" s="9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9"/>
      <c r="BM82" s="9"/>
    </row>
    <row r="83" spans="28:65" ht="39.950000000000003" customHeight="1" thickBot="1" x14ac:dyDescent="0.3">
      <c r="AB83" s="207"/>
      <c r="AC83" s="256" t="s">
        <v>51</v>
      </c>
      <c r="AD83" s="375" t="e">
        <f>INDEX($AU$56:$AZ$60,AJ81,AJ82)</f>
        <v>#N/A</v>
      </c>
      <c r="AE83" s="375"/>
      <c r="AF83" s="375"/>
      <c r="AG83" s="375"/>
      <c r="AH83" s="375"/>
      <c r="AI83" s="247"/>
      <c r="AJ83" s="7"/>
      <c r="AK83" s="9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9"/>
      <c r="BM83" s="9"/>
    </row>
    <row r="84" spans="28:65" ht="39.950000000000003" customHeight="1" thickBot="1" x14ac:dyDescent="0.3">
      <c r="AB84" s="207"/>
      <c r="AC84" s="207"/>
      <c r="AD84" s="257" t="s">
        <v>108</v>
      </c>
      <c r="AE84" s="244" t="str">
        <f>IF(AE77=$AZ$55,"DA",IF(AE77=$AY$55,1,IF(AE77=$AX$55,2,IF(AE77=$AW$55,3,IF(AE77=$AV$55,4,"Erreur")))))</f>
        <v>Erreur</v>
      </c>
      <c r="AF84" s="244" t="e">
        <f>IF(AD85=$AL$67,0,IF(AD85=$AL$68,1,IF(AD85=$AL$69,2,IF(AD85=$AL$70,3,IF(AD85=$AL$71,4,"")))))</f>
        <v>#N/A</v>
      </c>
      <c r="AG84" s="245">
        <v>0</v>
      </c>
      <c r="AH84" s="246" t="str">
        <f>IF(AE79=$AL$55,0,IF(AE79=$AL$56,1,IF(AE79=$AL$57,2,IF(AE79=$AL$58,3,IF(AE79=$AL$59,4,"Erreur")))))</f>
        <v>Erreur</v>
      </c>
      <c r="AI84" s="247"/>
      <c r="AJ84" s="7">
        <f>ROUNDDOWN(AJ80,0)</f>
        <v>0</v>
      </c>
      <c r="AK84" s="9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9"/>
      <c r="BM84" s="9"/>
    </row>
    <row r="85" spans="28:65" ht="30.75" customHeight="1" x14ac:dyDescent="0.25">
      <c r="AB85" s="207"/>
      <c r="AC85" s="248" t="s">
        <v>78</v>
      </c>
      <c r="AD85" s="247" t="e">
        <f>HLOOKUP($AC$46,'Coureur 1'!AE85:AH86,2,FALSE)</f>
        <v>#N/A</v>
      </c>
      <c r="AE85" s="207"/>
      <c r="AF85" s="207"/>
      <c r="AG85" s="207"/>
      <c r="AH85" s="207"/>
      <c r="AI85" s="247"/>
      <c r="AJ85" s="6"/>
      <c r="AK85" s="9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9"/>
      <c r="BM85" s="9"/>
    </row>
    <row r="86" spans="28:65" ht="39.75" hidden="1" customHeight="1" x14ac:dyDescent="0.25">
      <c r="AB86" s="207"/>
      <c r="AC86" s="296"/>
      <c r="AD86" s="297"/>
      <c r="AE86" s="298"/>
      <c r="AF86" s="268"/>
      <c r="AG86" s="268"/>
      <c r="AH86" s="268"/>
      <c r="AI86" s="247"/>
      <c r="AJ86" s="6"/>
      <c r="AK86" s="9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9"/>
      <c r="BM86" s="9"/>
    </row>
    <row r="87" spans="28:65" ht="39.75" hidden="1" customHeight="1" x14ac:dyDescent="0.25">
      <c r="AB87" s="207"/>
      <c r="AC87" s="294"/>
      <c r="AD87" s="298"/>
      <c r="AE87" s="298"/>
      <c r="AF87" s="268"/>
      <c r="AG87" s="268"/>
      <c r="AH87" s="268"/>
      <c r="AI87" s="247"/>
      <c r="AJ87" s="6"/>
      <c r="AK87" s="9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9"/>
      <c r="BM87" s="9"/>
    </row>
    <row r="88" spans="28:65" ht="39.950000000000003" customHeight="1" x14ac:dyDescent="0.25">
      <c r="AB88" s="227"/>
      <c r="AC88" s="228" t="s">
        <v>99</v>
      </c>
      <c r="AD88" s="229" t="s">
        <v>94</v>
      </c>
      <c r="AE88" s="318" t="s">
        <v>106</v>
      </c>
      <c r="AF88" s="319"/>
      <c r="AG88" s="322" t="s">
        <v>81</v>
      </c>
      <c r="AH88" s="323"/>
      <c r="AI88" s="241"/>
      <c r="AJ88" s="7">
        <f>IF(AD91=$AL$34,("1"),IF(AD91=$AL$35,("2"),IF(AD91=$AL$36,("3"),IF(AD91=$AL$37,("4"),(0.9)))))</f>
        <v>0.9</v>
      </c>
      <c r="AK88" s="9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9"/>
      <c r="BM88" s="9"/>
    </row>
    <row r="89" spans="28:65" ht="39.950000000000003" customHeight="1" thickBot="1" x14ac:dyDescent="0.3">
      <c r="AB89" s="227"/>
      <c r="AC89" s="231"/>
      <c r="AD89" s="232"/>
      <c r="AE89" s="320"/>
      <c r="AF89" s="321"/>
      <c r="AG89" s="324"/>
      <c r="AH89" s="325"/>
      <c r="AI89" s="241"/>
      <c r="AJ89" s="7">
        <f>IF(AD92=$AK$47,("1"),IF(AD92=$AK$48,("2"),IF(AD92=$AK$49,("3"),IF(AD92=$AK$50,("4"),IF(AD92=$AK$51,("5"),(0.9))))))</f>
        <v>0.9</v>
      </c>
      <c r="AK89" s="9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9"/>
      <c r="BM89" s="9"/>
    </row>
    <row r="90" spans="28:65" ht="39.950000000000003" customHeight="1" thickTop="1" thickBot="1" x14ac:dyDescent="0.3">
      <c r="AB90" s="227"/>
      <c r="AC90" s="233"/>
      <c r="AD90" s="234" t="s">
        <v>107</v>
      </c>
      <c r="AE90" s="326"/>
      <c r="AF90" s="326"/>
      <c r="AG90" s="326"/>
      <c r="AH90" s="327"/>
      <c r="AI90" s="235" t="str">
        <f>IF(AE90=$AU$55,4,IF(AE90=$AV$55,3,IF(AE90=$AW$55,2,IF(AE90=$AX$55,1,IF(AE90=$AY$55,0,"xxx")))))</f>
        <v>xxx</v>
      </c>
      <c r="AJ90" s="7">
        <f>IF(AD93=$AL$40,("1"),IF(AD93=$AL$41,("2"),IF(AD93=$AL$42,("3"),IF(AD93=$AL$43,("4"),IF(AD93=$AL$44,("5"),(0.9))))))</f>
        <v>0.9</v>
      </c>
      <c r="AK90" s="9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9"/>
      <c r="BM90" s="9"/>
    </row>
    <row r="91" spans="28:65" ht="39.950000000000003" customHeight="1" x14ac:dyDescent="0.25">
      <c r="AB91" s="227"/>
      <c r="AC91" s="236" t="s">
        <v>36</v>
      </c>
      <c r="AD91" s="237"/>
      <c r="AE91" s="328" t="s">
        <v>87</v>
      </c>
      <c r="AF91" s="329"/>
      <c r="AG91" s="329"/>
      <c r="AH91" s="330"/>
      <c r="AI91" s="235" t="str">
        <f>IF(ISNUMBER(VALUE(AE97)),VALUE(AE97),"xxx")</f>
        <v>xxx</v>
      </c>
      <c r="AJ91" s="7">
        <f>IF(AD94=$AK$40,("1"),IF(AD94=$AK$41,("2"),IF(AD94=$AK$42,("3"),IF(AD94=$AK$43,("4"),IF(AD94=$AK$44,("5"),(0.9))))))</f>
        <v>0.9</v>
      </c>
      <c r="AK91" s="9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9"/>
      <c r="BM91" s="9"/>
    </row>
    <row r="92" spans="28:65" ht="39.950000000000003" customHeight="1" x14ac:dyDescent="0.25">
      <c r="AB92" s="227"/>
      <c r="AC92" s="236" t="s">
        <v>35</v>
      </c>
      <c r="AD92" s="238"/>
      <c r="AE92" s="331"/>
      <c r="AF92" s="332"/>
      <c r="AG92" s="332"/>
      <c r="AH92" s="333"/>
      <c r="AI92" s="235" t="str">
        <f>IF(ISNUMBER(VALUE(AF97)),VALUE(AF97),"xxx")</f>
        <v>xxx</v>
      </c>
      <c r="AJ92" s="69" t="str">
        <f>IF(AE94=$AK$33,(""),IF(AE94=$AL$54,("0"),IF(AE94=$AL$55,("0"),IF(AE94=$AL$56,("1"),IF(AE94=$AL$57,("2"),IF(AE94=$AL$58,("3"),IF(AE94=$AL$59,("4"),(""))))))))</f>
        <v/>
      </c>
      <c r="AK92" s="9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9"/>
      <c r="BM92" s="9"/>
    </row>
    <row r="93" spans="28:65" ht="39.950000000000003" customHeight="1" x14ac:dyDescent="0.25">
      <c r="AB93" s="227"/>
      <c r="AC93" s="236" t="s">
        <v>26</v>
      </c>
      <c r="AD93" s="238"/>
      <c r="AE93" s="328" t="s">
        <v>88</v>
      </c>
      <c r="AF93" s="329"/>
      <c r="AG93" s="329"/>
      <c r="AH93" s="330"/>
      <c r="AI93" s="235"/>
      <c r="AJ93" s="7">
        <f>(AJ88+AJ89+AJ90+AJ91)/4</f>
        <v>0.9</v>
      </c>
      <c r="AK93" s="9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9"/>
      <c r="BM93" s="9"/>
    </row>
    <row r="94" spans="28:65" ht="39.950000000000003" customHeight="1" thickBot="1" x14ac:dyDescent="0.3">
      <c r="AB94" s="227"/>
      <c r="AC94" s="236" t="s">
        <v>62</v>
      </c>
      <c r="AD94" s="239"/>
      <c r="AE94" s="338"/>
      <c r="AF94" s="339"/>
      <c r="AG94" s="339"/>
      <c r="AH94" s="340"/>
      <c r="AI94" s="235"/>
      <c r="AJ94" s="68" t="e">
        <f>MATCH(AJ97,$AT$56:$AT$60,0)</f>
        <v>#N/A</v>
      </c>
      <c r="AK94" s="9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9"/>
      <c r="BM94" s="9"/>
    </row>
    <row r="95" spans="28:65" ht="39.950000000000003" customHeight="1" thickTop="1" x14ac:dyDescent="0.25">
      <c r="AB95" s="227"/>
      <c r="AC95" s="240" t="s">
        <v>84</v>
      </c>
      <c r="AD95" s="341"/>
      <c r="AE95" s="342"/>
      <c r="AF95" s="342"/>
      <c r="AG95" s="342"/>
      <c r="AH95" s="342"/>
      <c r="AI95" s="241"/>
      <c r="AJ95" s="7" t="e">
        <f>MATCH(AE90,$AU$55:$AZ$55,0)</f>
        <v>#N/A</v>
      </c>
      <c r="AK95" s="9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9"/>
      <c r="BM95" s="9"/>
    </row>
    <row r="96" spans="28:65" ht="39.950000000000003" customHeight="1" thickBot="1" x14ac:dyDescent="0.3">
      <c r="AB96" s="227"/>
      <c r="AC96" s="242" t="s">
        <v>51</v>
      </c>
      <c r="AD96" s="361" t="e">
        <f>INDEX($AU$56:$AZ$60,AJ94,AJ95)</f>
        <v>#N/A</v>
      </c>
      <c r="AE96" s="362"/>
      <c r="AF96" s="362"/>
      <c r="AG96" s="362"/>
      <c r="AH96" s="362"/>
      <c r="AI96" s="241"/>
      <c r="AJ96" s="7"/>
      <c r="AK96" s="9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9"/>
      <c r="BM96" s="9"/>
    </row>
    <row r="97" spans="28:65" ht="39.950000000000003" customHeight="1" thickBot="1" x14ac:dyDescent="0.3">
      <c r="AB97" s="207"/>
      <c r="AC97" s="207"/>
      <c r="AD97" s="263" t="s">
        <v>108</v>
      </c>
      <c r="AE97" s="244" t="str">
        <f>IF(AE90=$AZ$55,"DA",IF(AE90=$AY$55,1,IF(AE90=$AX$55,2,IF(AE90=$AW$55,3,IF(AE90=$AV$55,4,"Erreur")))))</f>
        <v>Erreur</v>
      </c>
      <c r="AF97" s="244" t="e">
        <f>IF(AD98=$AL$67,0,IF(AD98=$AL$68,1,IF(AD98=$AL$69,2,IF(AD98=$AL$70,3,IF(AD98=$AL$71,4,"")))))</f>
        <v>#N/A</v>
      </c>
      <c r="AG97" s="245">
        <v>0</v>
      </c>
      <c r="AH97" s="246" t="str">
        <f>IF(AE92=$AL$55,0,IF(AE92=$AL$56,1,IF(AE92=$AL$57,2,IF(AE92=$AL$58,3,IF(AE92=$AL$59,4,"Erreur")))))</f>
        <v>Erreur</v>
      </c>
      <c r="AI97" s="235"/>
      <c r="AJ97" s="7">
        <f>ROUNDDOWN(AJ93,0)</f>
        <v>0</v>
      </c>
      <c r="AK97" s="9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9"/>
      <c r="BM97" s="9"/>
    </row>
    <row r="98" spans="28:65" ht="23.25" customHeight="1" x14ac:dyDescent="0.25">
      <c r="AB98" s="207"/>
      <c r="AC98" s="248" t="s">
        <v>78</v>
      </c>
      <c r="AD98" s="247" t="e">
        <f>HLOOKUP($AC$46,'Coureur 1'!AE98:AH99,2,FALSE)</f>
        <v>#N/A</v>
      </c>
      <c r="AE98" s="207"/>
      <c r="AF98" s="207"/>
      <c r="AG98" s="207"/>
      <c r="AH98" s="207"/>
      <c r="AI98" s="207"/>
      <c r="AJ98" s="6"/>
      <c r="AK98" s="9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9"/>
      <c r="BM98" s="9"/>
    </row>
    <row r="99" spans="28:65" ht="39.75" hidden="1" customHeight="1" x14ac:dyDescent="0.25">
      <c r="AB99" s="207"/>
      <c r="AC99" s="296"/>
      <c r="AD99" s="297"/>
      <c r="AE99" s="298"/>
      <c r="AF99" s="268"/>
      <c r="AG99" s="268"/>
      <c r="AH99" s="268"/>
      <c r="AI99" s="207"/>
      <c r="AJ99" s="6"/>
      <c r="AK99" s="9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9"/>
      <c r="BM99" s="9"/>
    </row>
    <row r="100" spans="28:65" ht="39.75" hidden="1" customHeight="1" x14ac:dyDescent="0.25">
      <c r="AB100" s="207"/>
      <c r="AC100" s="294"/>
      <c r="AD100" s="298"/>
      <c r="AE100" s="298"/>
      <c r="AF100" s="268"/>
      <c r="AG100" s="268"/>
      <c r="AH100" s="268"/>
      <c r="AI100" s="207"/>
      <c r="AJ100" s="6"/>
      <c r="AK100" s="9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9"/>
      <c r="BM100" s="9"/>
    </row>
    <row r="101" spans="28:65" ht="39.950000000000003" customHeight="1" x14ac:dyDescent="0.25">
      <c r="AB101" s="336" t="s">
        <v>264</v>
      </c>
      <c r="AC101" s="337"/>
      <c r="AD101" s="337"/>
      <c r="AE101" s="337"/>
      <c r="AF101" s="337"/>
      <c r="AG101" s="337"/>
      <c r="AH101" s="337"/>
      <c r="AI101" s="337"/>
      <c r="AJ101" s="6"/>
      <c r="AK101" s="9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9"/>
      <c r="BM101" s="9"/>
    </row>
    <row r="102" spans="28:65" ht="23.25" customHeight="1" thickBot="1" x14ac:dyDescent="0.3">
      <c r="AB102" s="207"/>
      <c r="AC102" s="266"/>
      <c r="AD102" s="267"/>
      <c r="AE102" s="267"/>
      <c r="AF102" s="266"/>
      <c r="AG102" s="207"/>
      <c r="AH102" s="207"/>
      <c r="AI102" s="207"/>
      <c r="AJ102" s="6"/>
      <c r="AK102" s="9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9"/>
      <c r="BM102" s="9"/>
    </row>
    <row r="103" spans="28:65" ht="39.75" hidden="1" customHeight="1" x14ac:dyDescent="0.3">
      <c r="AB103" s="207"/>
      <c r="AC103" s="207"/>
      <c r="AD103" s="266"/>
      <c r="AE103" s="266"/>
      <c r="AF103" s="207"/>
      <c r="AG103" s="207"/>
      <c r="AH103" s="207"/>
      <c r="AI103" s="207"/>
      <c r="AJ103" s="6"/>
      <c r="AK103" s="9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9"/>
      <c r="BM103" s="9"/>
    </row>
    <row r="104" spans="28:65" ht="39.75" hidden="1" customHeight="1" x14ac:dyDescent="0.3">
      <c r="AB104" s="207"/>
      <c r="AC104" s="268"/>
      <c r="AD104" s="269"/>
      <c r="AE104" s="269"/>
      <c r="AF104" s="269"/>
      <c r="AG104" s="268"/>
      <c r="AH104" s="207"/>
      <c r="AI104" s="207"/>
      <c r="AJ104" s="6"/>
      <c r="AK104" s="9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9"/>
      <c r="BM104" s="9"/>
    </row>
    <row r="105" spans="28:65" ht="39.75" hidden="1" customHeight="1" x14ac:dyDescent="0.3">
      <c r="AB105" s="207"/>
      <c r="AC105" s="207"/>
      <c r="AD105" s="207"/>
      <c r="AE105" s="207"/>
      <c r="AF105" s="207"/>
      <c r="AG105" s="207"/>
      <c r="AH105" s="207"/>
      <c r="AI105" s="207"/>
      <c r="AJ105" s="6"/>
      <c r="AK105" s="9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9"/>
      <c r="BM105" s="9"/>
    </row>
    <row r="106" spans="28:65" ht="57.75" customHeight="1" x14ac:dyDescent="0.25">
      <c r="AB106" s="268"/>
      <c r="AC106" s="268"/>
      <c r="AD106" s="270" t="s">
        <v>255</v>
      </c>
      <c r="AE106" s="271" t="s">
        <v>265</v>
      </c>
      <c r="AF106" s="272" t="s">
        <v>266</v>
      </c>
      <c r="AG106" s="273" t="s">
        <v>267</v>
      </c>
      <c r="AH106" s="268"/>
      <c r="AI106" s="268"/>
      <c r="AJ106" s="6"/>
      <c r="AK106" s="9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9"/>
      <c r="BM106" s="9"/>
    </row>
    <row r="107" spans="28:65" ht="39.950000000000003" customHeight="1" thickBot="1" x14ac:dyDescent="0.3">
      <c r="AB107" s="268"/>
      <c r="AC107" s="268"/>
      <c r="AD107" s="274" t="s">
        <v>257</v>
      </c>
      <c r="AE107" s="275" t="str">
        <f>IF(AND(AG3="F",AE17&lt;10),(AVERAGE(AI39,AI90)*1.25),IF(AND(AG3="F",AE17&lt;12.5),(AVERAGE(AI39,AI90)*1.75),IF(AND(AG3="F",AE17&lt;14.5),(AVERAGE(AI39,AI90)*2.25),IF(AND(AG3="F",AE17&gt;14.5),(AVERAGE(AI39,AI90)*2.75),IF(AND(AG3="G",AE17&lt;12.5),(AVERAGE(AI39,AI90)*1.25),IF(AND(AG3="G",AE17&lt;14.5),(AVERAGE(AI39,AI90)*1.75),IF(AND(AG3="G",AE17&lt;16.5),(AVERAGE(AI39,AI90)*2.25),IF(AND(AG3="G",AE17&gt;16.5),(AVERAGE(AI39,AI90)*2.75),""))))))))</f>
        <v/>
      </c>
      <c r="AF107" s="276" t="str">
        <f>IFERROR(AVERAGE(AI38,AI51,AI64,AI77,AI90),"")</f>
        <v/>
      </c>
      <c r="AG107" s="277" t="str">
        <f>IFERROR(AVERAGE(AI92,AI79,AI66,AI53,AI40),"")</f>
        <v/>
      </c>
      <c r="AH107" s="268"/>
      <c r="AI107" s="268"/>
      <c r="AJ107" s="6"/>
      <c r="AK107" s="9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9"/>
      <c r="BM107" s="9"/>
    </row>
    <row r="108" spans="28:65" ht="39.950000000000003" customHeight="1" x14ac:dyDescent="0.25">
      <c r="AB108" s="268"/>
      <c r="AC108" s="268"/>
      <c r="AD108" s="278"/>
      <c r="AE108" s="278"/>
      <c r="AF108" s="278"/>
      <c r="AG108" s="278"/>
      <c r="AH108" s="268"/>
      <c r="AI108" s="268"/>
      <c r="AJ108" s="6"/>
      <c r="AK108" s="9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9"/>
      <c r="BM108" s="9"/>
    </row>
    <row r="109" spans="28:65" ht="3.75" customHeight="1" x14ac:dyDescent="0.25">
      <c r="AB109" s="268"/>
      <c r="AC109" s="268"/>
      <c r="AD109" s="279"/>
      <c r="AE109" s="279"/>
      <c r="AF109" s="279"/>
      <c r="AG109" s="280"/>
      <c r="AH109" s="268"/>
      <c r="AI109" s="268"/>
      <c r="AJ109" s="6"/>
      <c r="AK109" s="9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9"/>
      <c r="BM109" s="9"/>
    </row>
    <row r="110" spans="28:65" ht="50.25" customHeight="1" x14ac:dyDescent="0.25">
      <c r="AB110" s="268"/>
      <c r="AC110" s="268"/>
      <c r="AD110" s="281" t="s">
        <v>258</v>
      </c>
      <c r="AE110" s="282" t="str">
        <f>IFERROR(IF(AD3=Notes!$AC$9,Notes!$AD$7,IF(AD3=Notes!$AC$19,Notes!$AD$17,IF(AD3=Notes!$AC$40,Notes!$AD$38,Notes!$AD$48))),"")</f>
        <v/>
      </c>
      <c r="AF110" s="283" t="s">
        <v>251</v>
      </c>
      <c r="AG110" s="284"/>
      <c r="AH110" s="268"/>
      <c r="AI110" s="268"/>
      <c r="AJ110" s="6"/>
      <c r="AK110" s="9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9"/>
      <c r="BM110" s="9"/>
    </row>
    <row r="111" spans="28:65" ht="45" customHeight="1" x14ac:dyDescent="0.55000000000000004">
      <c r="AB111" s="285"/>
      <c r="AC111" s="286"/>
      <c r="AD111" s="311" t="s">
        <v>259</v>
      </c>
      <c r="AE111" s="311"/>
      <c r="AF111" s="287" t="str">
        <f>IF(AD3=Notes!$AC$9,Notes!$AF$27,IF(AD3=Notes!$AC$19,Notes!$AF$27,IF(AD3=Notes!$AC$40,Notes!$AF$58,IF(AD3=Notes!$AC$50,Notes!$AF$58,""))))</f>
        <v/>
      </c>
      <c r="AG111" s="288" t="s">
        <v>268</v>
      </c>
      <c r="AH111" s="286"/>
      <c r="AI111" s="286"/>
      <c r="AJ111" s="6"/>
      <c r="AK111" s="9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9"/>
      <c r="BM111" s="9"/>
    </row>
    <row r="112" spans="28:65" ht="20.100000000000001" customHeight="1" x14ac:dyDescent="0.25">
      <c r="AB112" s="207"/>
      <c r="AC112" s="207"/>
      <c r="AD112" s="207"/>
      <c r="AE112" s="207"/>
      <c r="AF112" s="207"/>
      <c r="AG112" s="207"/>
      <c r="AH112" s="207"/>
      <c r="AI112" s="207"/>
      <c r="AJ112" s="6"/>
      <c r="AK112" s="9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9"/>
      <c r="BM112" s="9"/>
    </row>
    <row r="113" spans="28:65" ht="30" customHeight="1" x14ac:dyDescent="0.55000000000000004">
      <c r="AB113" s="289"/>
      <c r="AC113" s="290"/>
      <c r="AD113" s="290"/>
      <c r="AE113" s="291" t="s">
        <v>121</v>
      </c>
      <c r="AF113" s="290"/>
      <c r="AG113" s="290"/>
      <c r="AH113" s="290"/>
      <c r="AI113" s="290"/>
      <c r="AJ113" s="6"/>
      <c r="AK113" s="9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9"/>
      <c r="BM113" s="9"/>
    </row>
    <row r="114" spans="28:65" ht="20.100000000000001" hidden="1" customHeight="1" x14ac:dyDescent="0.25">
      <c r="AJ114" s="6"/>
      <c r="AK114" s="9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9"/>
      <c r="BM114" s="9"/>
    </row>
    <row r="115" spans="28:65" ht="20.100000000000001" hidden="1" customHeight="1" x14ac:dyDescent="0.25">
      <c r="AJ115" s="9"/>
      <c r="AK115" s="9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9"/>
      <c r="BM115" s="9"/>
    </row>
    <row r="116" spans="28:65" ht="20.100000000000001" hidden="1" customHeight="1" x14ac:dyDescent="0.25">
      <c r="AJ116" s="9"/>
      <c r="AK116" s="9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9"/>
      <c r="BM116" s="9"/>
    </row>
    <row r="117" spans="28:65" ht="20.100000000000001" hidden="1" customHeight="1" x14ac:dyDescent="0.25">
      <c r="AJ117" s="9"/>
      <c r="AK117" s="9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9"/>
      <c r="BM117" s="9"/>
    </row>
    <row r="118" spans="28:65" ht="20.100000000000001" hidden="1" customHeight="1" x14ac:dyDescent="0.25">
      <c r="AJ118" s="9"/>
      <c r="AK118" s="9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9"/>
      <c r="BM118" s="9"/>
    </row>
    <row r="119" spans="28:65" ht="20.100000000000001" hidden="1" customHeight="1" x14ac:dyDescent="0.25">
      <c r="AJ119" s="9"/>
      <c r="AK119" s="9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9"/>
      <c r="BM119" s="9"/>
    </row>
    <row r="120" spans="28:65" ht="20.100000000000001" hidden="1" customHeight="1" x14ac:dyDescent="0.25">
      <c r="AJ120" s="9"/>
      <c r="AK120" s="9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9"/>
      <c r="BM120" s="9"/>
    </row>
    <row r="121" spans="28:65" ht="20.100000000000001" hidden="1" customHeight="1" x14ac:dyDescent="0.25">
      <c r="AJ121" s="9"/>
      <c r="AK121" s="9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9"/>
      <c r="BM121" s="9"/>
    </row>
    <row r="122" spans="28:65" ht="20.100000000000001" hidden="1" customHeight="1" x14ac:dyDescent="0.25">
      <c r="AJ122" s="9"/>
      <c r="AK122" s="9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9"/>
      <c r="BM122" s="9"/>
    </row>
    <row r="123" spans="28:65" ht="20.100000000000001" hidden="1" customHeight="1" x14ac:dyDescent="0.25">
      <c r="AJ123" s="9"/>
      <c r="AK123" s="9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9"/>
      <c r="BM123" s="9"/>
    </row>
    <row r="124" spans="28:65" ht="20.100000000000001" hidden="1" customHeight="1" x14ac:dyDescent="0.25">
      <c r="AJ124" s="9"/>
      <c r="AK124" s="9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9"/>
      <c r="BM124" s="9"/>
    </row>
    <row r="125" spans="28:65" ht="20.100000000000001" hidden="1" customHeight="1" x14ac:dyDescent="0.25">
      <c r="AJ125" s="9"/>
      <c r="AK125" s="9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9"/>
      <c r="BM125" s="9"/>
    </row>
    <row r="126" spans="28:65" ht="20.100000000000001" hidden="1" customHeight="1" x14ac:dyDescent="0.25">
      <c r="AJ126" s="9"/>
      <c r="AK126" s="9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9"/>
      <c r="BM126" s="9"/>
    </row>
    <row r="127" spans="28:65" ht="20.100000000000001" hidden="1" customHeight="1" x14ac:dyDescent="0.25">
      <c r="AJ127" s="9"/>
      <c r="AK127" s="9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9"/>
      <c r="BM127" s="9"/>
    </row>
    <row r="128" spans="28:65" ht="20.100000000000001" hidden="1" customHeight="1" x14ac:dyDescent="0.25">
      <c r="AJ128" s="9"/>
      <c r="AK128" s="9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9"/>
      <c r="BM128" s="9"/>
    </row>
    <row r="129" spans="36:65" ht="20.100000000000001" hidden="1" customHeight="1" x14ac:dyDescent="0.25">
      <c r="AJ129" s="9"/>
      <c r="AK129" s="9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9"/>
      <c r="BM129" s="9"/>
    </row>
    <row r="130" spans="36:65" ht="20.100000000000001" hidden="1" customHeight="1" x14ac:dyDescent="0.25">
      <c r="AJ130" s="9"/>
      <c r="AK130" s="9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9"/>
      <c r="BM130" s="9"/>
    </row>
    <row r="131" spans="36:65" ht="20.100000000000001" hidden="1" customHeight="1" x14ac:dyDescent="0.25">
      <c r="AJ131" s="9"/>
      <c r="AK131" s="9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9"/>
      <c r="BM131" s="9"/>
    </row>
    <row r="132" spans="36:65" ht="20.100000000000001" hidden="1" customHeight="1" x14ac:dyDescent="0.25">
      <c r="AJ132" s="9"/>
      <c r="AK132" s="9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9"/>
      <c r="BM132" s="9"/>
    </row>
    <row r="133" spans="36:65" ht="20.100000000000001" hidden="1" customHeight="1" x14ac:dyDescent="0.25">
      <c r="AJ133" s="9"/>
      <c r="AK133" s="9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9"/>
      <c r="BM133" s="9"/>
    </row>
    <row r="134" spans="36:65" ht="20.100000000000001" hidden="1" customHeight="1" x14ac:dyDescent="0.25">
      <c r="AJ134" s="9"/>
      <c r="AK134" s="9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9"/>
      <c r="BM134" s="9"/>
    </row>
    <row r="135" spans="36:65" ht="20.100000000000001" hidden="1" customHeight="1" x14ac:dyDescent="0.25">
      <c r="AJ135" s="9"/>
      <c r="AK135" s="9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9"/>
      <c r="BM135" s="9"/>
    </row>
    <row r="136" spans="36:65" ht="20.100000000000001" hidden="1" customHeight="1" x14ac:dyDescent="0.25">
      <c r="AJ136" s="9"/>
      <c r="AK136" s="9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9"/>
      <c r="BM136" s="9"/>
    </row>
    <row r="137" spans="36:65" ht="20.100000000000001" hidden="1" customHeight="1" x14ac:dyDescent="0.25">
      <c r="AJ137" s="9"/>
      <c r="AK137" s="9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9"/>
      <c r="BM137" s="9"/>
    </row>
    <row r="138" spans="36:65" ht="20.100000000000001" hidden="1" customHeight="1" x14ac:dyDescent="0.25">
      <c r="AJ138" s="9"/>
      <c r="AK138" s="9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9"/>
      <c r="BM138" s="9"/>
    </row>
    <row r="139" spans="36:65" ht="20.100000000000001" hidden="1" customHeight="1" x14ac:dyDescent="0.25">
      <c r="AJ139" s="9"/>
      <c r="AK139" s="9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9"/>
      <c r="BM139" s="9"/>
    </row>
    <row r="140" spans="36:65" ht="20.100000000000001" hidden="1" customHeight="1" x14ac:dyDescent="0.25">
      <c r="AJ140" s="9"/>
      <c r="AK140" s="9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9"/>
      <c r="BM140" s="9"/>
    </row>
    <row r="141" spans="36:65" ht="20.100000000000001" hidden="1" customHeight="1" x14ac:dyDescent="0.25">
      <c r="AJ141" s="9"/>
      <c r="AK141" s="9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9"/>
      <c r="BM141" s="9"/>
    </row>
    <row r="142" spans="36:65" ht="20.100000000000001" hidden="1" customHeight="1" x14ac:dyDescent="0.25">
      <c r="AJ142" s="9"/>
      <c r="AK142" s="9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9"/>
      <c r="BM142" s="9"/>
    </row>
    <row r="143" spans="36:65" ht="20.100000000000001" hidden="1" customHeight="1" x14ac:dyDescent="0.25">
      <c r="AJ143" s="9"/>
      <c r="AK143" s="9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9"/>
      <c r="BM143" s="9"/>
    </row>
    <row r="144" spans="36:65" ht="20.100000000000001" hidden="1" customHeight="1" x14ac:dyDescent="0.25">
      <c r="AJ144" s="9"/>
      <c r="AK144" s="9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9"/>
      <c r="BM144" s="9"/>
    </row>
    <row r="145" spans="36:65" ht="20.100000000000001" hidden="1" customHeight="1" x14ac:dyDescent="0.25">
      <c r="AJ145" s="9"/>
      <c r="AK145" s="9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9"/>
      <c r="BM145" s="9"/>
    </row>
    <row r="146" spans="36:65" ht="20.100000000000001" hidden="1" customHeight="1" x14ac:dyDescent="0.25">
      <c r="AJ146" s="9"/>
      <c r="AK146" s="9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9"/>
      <c r="BM146" s="9"/>
    </row>
    <row r="147" spans="36:65" ht="20.100000000000001" hidden="1" customHeight="1" x14ac:dyDescent="0.25">
      <c r="AJ147" s="9"/>
      <c r="AK147" s="9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9"/>
      <c r="BM147" s="9"/>
    </row>
    <row r="148" spans="36:65" ht="20.100000000000001" hidden="1" customHeight="1" x14ac:dyDescent="0.25">
      <c r="AJ148" s="9"/>
      <c r="AK148" s="9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9"/>
      <c r="BM148" s="9"/>
    </row>
    <row r="149" spans="36:65" ht="20.100000000000001" hidden="1" customHeight="1" x14ac:dyDescent="0.25">
      <c r="AJ149" s="9"/>
      <c r="AK149" s="9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9"/>
      <c r="BM149" s="9"/>
    </row>
    <row r="150" spans="36:65" ht="20.100000000000001" hidden="1" customHeight="1" x14ac:dyDescent="0.25">
      <c r="AJ150" s="9"/>
      <c r="AK150" s="9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9"/>
      <c r="BM150" s="9"/>
    </row>
    <row r="151" spans="36:65" ht="20.100000000000001" hidden="1" customHeight="1" x14ac:dyDescent="0.25">
      <c r="AJ151" s="9"/>
      <c r="AK151" s="9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9"/>
      <c r="BM151" s="9"/>
    </row>
    <row r="152" spans="36:65" ht="20.100000000000001" hidden="1" customHeight="1" x14ac:dyDescent="0.25">
      <c r="AJ152" s="9"/>
      <c r="AK152" s="9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9"/>
      <c r="BM152" s="9"/>
    </row>
    <row r="153" spans="36:65" ht="20.100000000000001" hidden="1" customHeight="1" x14ac:dyDescent="0.25">
      <c r="AJ153" s="9"/>
      <c r="AK153" s="9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9"/>
      <c r="BM153" s="9"/>
    </row>
    <row r="154" spans="36:65" ht="20.100000000000001" hidden="1" customHeight="1" x14ac:dyDescent="0.25">
      <c r="AJ154" s="9"/>
      <c r="AK154" s="9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9"/>
      <c r="BM154" s="9"/>
    </row>
    <row r="155" spans="36:65" ht="20.100000000000001" hidden="1" customHeight="1" x14ac:dyDescent="0.25">
      <c r="AJ155" s="9"/>
      <c r="AK155" s="9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9"/>
      <c r="BM155" s="9"/>
    </row>
    <row r="156" spans="36:65" ht="20.100000000000001" hidden="1" customHeight="1" x14ac:dyDescent="0.25">
      <c r="AJ156" s="9"/>
      <c r="AK156" s="9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9"/>
      <c r="BM156" s="9"/>
    </row>
    <row r="157" spans="36:65" ht="20.100000000000001" hidden="1" customHeight="1" x14ac:dyDescent="0.25">
      <c r="AJ157" s="9"/>
      <c r="AK157" s="9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9"/>
      <c r="BM157" s="9"/>
    </row>
    <row r="158" spans="36:65" ht="20.100000000000001" hidden="1" customHeight="1" x14ac:dyDescent="0.25">
      <c r="AJ158" s="9"/>
      <c r="AK158" s="9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9"/>
      <c r="BM158" s="9"/>
    </row>
    <row r="159" spans="36:65" ht="20.100000000000001" hidden="1" customHeight="1" x14ac:dyDescent="0.25">
      <c r="AJ159" s="9"/>
      <c r="AK159" s="9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9"/>
      <c r="BM159" s="9"/>
    </row>
    <row r="160" spans="36:65" ht="20.100000000000001" hidden="1" customHeight="1" x14ac:dyDescent="0.25">
      <c r="AJ160" s="9"/>
      <c r="AK160" s="9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9"/>
      <c r="BM160" s="9"/>
    </row>
    <row r="161" spans="36:65" ht="20.100000000000001" hidden="1" customHeight="1" x14ac:dyDescent="0.25">
      <c r="AJ161" s="9"/>
      <c r="AK161" s="9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9"/>
      <c r="BM161" s="9"/>
    </row>
    <row r="162" spans="36:65" ht="20.100000000000001" hidden="1" customHeight="1" x14ac:dyDescent="0.25">
      <c r="AJ162" s="9"/>
      <c r="AK162" s="9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9"/>
      <c r="BM162" s="9"/>
    </row>
    <row r="163" spans="36:65" ht="20.100000000000001" hidden="1" customHeight="1" x14ac:dyDescent="0.25">
      <c r="AJ163" s="9"/>
      <c r="AK163" s="9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9"/>
      <c r="BM163" s="9"/>
    </row>
    <row r="164" spans="36:65" ht="20.100000000000001" hidden="1" customHeight="1" x14ac:dyDescent="0.25">
      <c r="AJ164" s="9"/>
      <c r="AK164" s="9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9"/>
      <c r="BM164" s="9"/>
    </row>
    <row r="165" spans="36:65" ht="20.100000000000001" hidden="1" customHeight="1" x14ac:dyDescent="0.25">
      <c r="AJ165" s="9"/>
      <c r="AK165" s="9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9"/>
      <c r="BM165" s="9"/>
    </row>
    <row r="166" spans="36:65" ht="20.100000000000001" hidden="1" customHeight="1" x14ac:dyDescent="0.25">
      <c r="AJ166" s="9"/>
      <c r="AK166" s="9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9"/>
      <c r="BM166" s="9"/>
    </row>
    <row r="167" spans="36:65" ht="20.100000000000001" hidden="1" customHeight="1" x14ac:dyDescent="0.25">
      <c r="AJ167" s="9"/>
      <c r="AK167" s="9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9"/>
      <c r="BM167" s="9"/>
    </row>
    <row r="168" spans="36:65" ht="20.100000000000001" hidden="1" customHeight="1" x14ac:dyDescent="0.25">
      <c r="AJ168" s="9"/>
      <c r="AK168" s="9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9"/>
      <c r="BM168" s="9"/>
    </row>
    <row r="169" spans="36:65" ht="20.100000000000001" hidden="1" customHeight="1" x14ac:dyDescent="0.25">
      <c r="AJ169" s="9"/>
      <c r="AK169" s="9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9"/>
      <c r="BM169" s="9"/>
    </row>
    <row r="170" spans="36:65" ht="20.100000000000001" hidden="1" customHeight="1" x14ac:dyDescent="0.25">
      <c r="AJ170" s="9"/>
      <c r="AK170" s="9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9"/>
      <c r="BM170" s="9"/>
    </row>
    <row r="171" spans="36:65" ht="20.100000000000001" hidden="1" customHeight="1" x14ac:dyDescent="0.25">
      <c r="AJ171" s="9"/>
      <c r="AK171" s="9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9"/>
      <c r="BM171" s="9"/>
    </row>
    <row r="172" spans="36:65" ht="20.100000000000001" hidden="1" customHeight="1" x14ac:dyDescent="0.25">
      <c r="AJ172" s="9"/>
      <c r="AK172" s="9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9"/>
      <c r="BM172" s="9"/>
    </row>
    <row r="173" spans="36:65" ht="20.100000000000001" hidden="1" customHeight="1" x14ac:dyDescent="0.25">
      <c r="AJ173" s="9"/>
      <c r="AK173" s="9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9"/>
      <c r="BM173" s="9"/>
    </row>
    <row r="174" spans="36:65" ht="20.100000000000001" hidden="1" customHeight="1" x14ac:dyDescent="0.25">
      <c r="AJ174" s="9"/>
      <c r="AK174" s="9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9"/>
      <c r="BM174" s="9"/>
    </row>
    <row r="175" spans="36:65" ht="20.100000000000001" hidden="1" customHeight="1" x14ac:dyDescent="0.25">
      <c r="AJ175" s="9"/>
      <c r="AK175" s="9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9"/>
      <c r="BM175" s="9"/>
    </row>
    <row r="176" spans="36:65" ht="20.100000000000001" hidden="1" customHeight="1" x14ac:dyDescent="0.25">
      <c r="AJ176" s="9"/>
      <c r="AK176" s="9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9"/>
      <c r="BM176" s="9"/>
    </row>
    <row r="177" spans="3:65" ht="20.100000000000001" hidden="1" customHeight="1" x14ac:dyDescent="0.25">
      <c r="AJ177" s="9"/>
      <c r="AK177" s="9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9"/>
      <c r="BM177" s="9"/>
    </row>
    <row r="178" spans="3:65" ht="20.100000000000001" hidden="1" customHeight="1" x14ac:dyDescent="0.25">
      <c r="AJ178" s="9"/>
      <c r="AK178" s="9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9"/>
      <c r="BM178" s="9"/>
    </row>
    <row r="179" spans="3:65" ht="20.100000000000001" hidden="1" customHeight="1" x14ac:dyDescent="0.25">
      <c r="AJ179" s="9"/>
      <c r="AK179" s="9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9"/>
      <c r="BM179" s="9"/>
    </row>
    <row r="180" spans="3:65" ht="20.100000000000001" hidden="1" customHeight="1" x14ac:dyDescent="0.25">
      <c r="AJ180" s="9"/>
      <c r="AK180" s="9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9"/>
      <c r="BM180" s="9"/>
    </row>
    <row r="181" spans="3:65" ht="20.100000000000001" hidden="1" customHeight="1" x14ac:dyDescent="0.25">
      <c r="AJ181" s="9"/>
      <c r="AK181" s="9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9"/>
      <c r="BM181" s="9"/>
    </row>
    <row r="182" spans="3:65" ht="20.100000000000001" hidden="1" customHeight="1" x14ac:dyDescent="0.25">
      <c r="AJ182" s="9"/>
      <c r="AK182" s="9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9"/>
      <c r="BM182" s="9"/>
    </row>
    <row r="183" spans="3:65" ht="20.100000000000001" hidden="1" customHeight="1" x14ac:dyDescent="0.25"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J183" s="9"/>
      <c r="AK183" s="9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9"/>
      <c r="BM183" s="9"/>
    </row>
    <row r="184" spans="3:65" ht="20.100000000000001" hidden="1" customHeight="1" x14ac:dyDescent="0.25"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J184" s="9"/>
      <c r="AK184" s="9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9"/>
      <c r="BM184" s="9"/>
    </row>
    <row r="185" spans="3:65" ht="20.100000000000001" hidden="1" customHeight="1" x14ac:dyDescent="0.25"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J185" s="9"/>
      <c r="AK185" s="9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9"/>
      <c r="BM185" s="9"/>
    </row>
    <row r="186" spans="3:65" ht="20.100000000000001" hidden="1" customHeight="1" x14ac:dyDescent="0.25"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J186" s="9"/>
      <c r="AK186" s="9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9"/>
      <c r="BM186" s="9"/>
    </row>
    <row r="187" spans="3:65" ht="20.100000000000001" hidden="1" customHeight="1" x14ac:dyDescent="0.25"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J187" s="9"/>
      <c r="AK187" s="9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9"/>
      <c r="BM187" s="9"/>
    </row>
    <row r="188" spans="3:65" ht="20.100000000000001" hidden="1" customHeight="1" x14ac:dyDescent="0.25"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J188" s="9"/>
      <c r="AK188" s="9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9"/>
      <c r="BM188" s="9"/>
    </row>
    <row r="189" spans="3:65" ht="20.100000000000001" hidden="1" customHeight="1" x14ac:dyDescent="0.25"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J189" s="9"/>
      <c r="AK189" s="9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9"/>
      <c r="BM189" s="9"/>
    </row>
    <row r="190" spans="3:65" ht="20.100000000000001" hidden="1" customHeight="1" x14ac:dyDescent="0.25"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J190" s="9"/>
      <c r="AK190" s="9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9"/>
      <c r="BM190" s="9"/>
    </row>
    <row r="191" spans="3:65" ht="20.100000000000001" hidden="1" customHeight="1" x14ac:dyDescent="0.25"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J191" s="9"/>
      <c r="AK191" s="9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9"/>
      <c r="BM191" s="9"/>
    </row>
    <row r="192" spans="3:65" ht="20.100000000000001" hidden="1" customHeight="1" x14ac:dyDescent="0.25"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J192" s="9"/>
      <c r="AK192" s="9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9"/>
      <c r="BM192" s="9"/>
    </row>
    <row r="193" spans="3:65" ht="20.100000000000001" hidden="1" customHeight="1" x14ac:dyDescent="0.25"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J193" s="9"/>
      <c r="AK193" s="9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9"/>
      <c r="BM193" s="9"/>
    </row>
    <row r="194" spans="3:65" ht="20.100000000000001" hidden="1" customHeight="1" x14ac:dyDescent="0.25"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J194" s="9"/>
      <c r="AK194" s="9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9"/>
      <c r="BM194" s="9"/>
    </row>
    <row r="195" spans="3:65" ht="20.100000000000001" hidden="1" customHeight="1" x14ac:dyDescent="0.25"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J195" s="9"/>
      <c r="AK195" s="9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9"/>
      <c r="BM195" s="9"/>
    </row>
    <row r="196" spans="3:65" ht="20.100000000000001" hidden="1" customHeight="1" x14ac:dyDescent="0.25"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J196" s="9"/>
      <c r="AK196" s="9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9"/>
      <c r="BM196" s="9"/>
    </row>
    <row r="197" spans="3:65" ht="20.100000000000001" hidden="1" customHeight="1" x14ac:dyDescent="0.25"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J197" s="9"/>
      <c r="AK197" s="9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9"/>
      <c r="BM197" s="9"/>
    </row>
    <row r="198" spans="3:65" ht="20.100000000000001" hidden="1" customHeight="1" x14ac:dyDescent="0.25"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J198" s="9"/>
      <c r="AK198" s="9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9"/>
      <c r="BM198" s="9"/>
    </row>
    <row r="199" spans="3:65" ht="20.100000000000001" hidden="1" customHeight="1" x14ac:dyDescent="0.25"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J199" s="9"/>
      <c r="AK199" s="9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9"/>
      <c r="BM199" s="9"/>
    </row>
    <row r="200" spans="3:65" ht="20.100000000000001" hidden="1" customHeight="1" x14ac:dyDescent="0.25"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J200" s="9"/>
      <c r="AK200" s="9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9"/>
      <c r="BM200" s="9"/>
    </row>
    <row r="201" spans="3:65" ht="20.100000000000001" hidden="1" customHeight="1" x14ac:dyDescent="0.25"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J201" s="9"/>
      <c r="AK201" s="9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9"/>
      <c r="BM201" s="9"/>
    </row>
    <row r="202" spans="3:65" ht="20.100000000000001" hidden="1" customHeight="1" x14ac:dyDescent="0.25"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J202" s="9"/>
      <c r="AK202" s="9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9"/>
      <c r="BM202" s="9"/>
    </row>
    <row r="203" spans="3:65" ht="20.100000000000001" hidden="1" customHeight="1" x14ac:dyDescent="0.25"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J203" s="9"/>
      <c r="AK203" s="9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9"/>
      <c r="BM203" s="9"/>
    </row>
    <row r="204" spans="3:65" ht="20.100000000000001" hidden="1" customHeight="1" x14ac:dyDescent="0.25"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J204" s="9"/>
      <c r="AK204" s="9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9"/>
      <c r="BM204" s="9"/>
    </row>
    <row r="205" spans="3:65" ht="20.100000000000001" hidden="1" customHeight="1" x14ac:dyDescent="0.25"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J205" s="9"/>
      <c r="AK205" s="9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9"/>
      <c r="BM205" s="9"/>
    </row>
    <row r="206" spans="3:65" ht="20.100000000000001" hidden="1" customHeight="1" x14ac:dyDescent="0.25"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J206" s="9"/>
      <c r="AK206" s="9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9"/>
      <c r="BM206" s="9"/>
    </row>
    <row r="207" spans="3:65" ht="20.100000000000001" hidden="1" customHeight="1" x14ac:dyDescent="0.25"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J207" s="9"/>
      <c r="AK207" s="9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9"/>
      <c r="BM207" s="9"/>
    </row>
    <row r="208" spans="3:65" ht="20.100000000000001" hidden="1" customHeight="1" x14ac:dyDescent="0.25"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J208" s="9"/>
      <c r="AK208" s="9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9"/>
      <c r="BM208" s="9"/>
    </row>
    <row r="209" spans="3:65" ht="20.100000000000001" hidden="1" customHeight="1" x14ac:dyDescent="0.25"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J209" s="9"/>
      <c r="AK209" s="9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9"/>
      <c r="BM209" s="9"/>
    </row>
    <row r="210" spans="3:65" ht="20.100000000000001" hidden="1" customHeight="1" x14ac:dyDescent="0.25"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J210" s="9"/>
      <c r="AK210" s="9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9"/>
      <c r="BM210" s="9"/>
    </row>
    <row r="211" spans="3:65" ht="20.100000000000001" hidden="1" customHeight="1" x14ac:dyDescent="0.25"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J211" s="9"/>
      <c r="AK211" s="9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9"/>
      <c r="BM211" s="9"/>
    </row>
    <row r="212" spans="3:65" ht="20.100000000000001" hidden="1" customHeight="1" x14ac:dyDescent="0.25"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J212" s="9"/>
      <c r="AK212" s="9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9"/>
      <c r="BM212" s="9"/>
    </row>
    <row r="213" spans="3:65" ht="20.100000000000001" hidden="1" customHeight="1" x14ac:dyDescent="0.25"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J213" s="9"/>
      <c r="AK213" s="9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9"/>
      <c r="BM213" s="9"/>
    </row>
    <row r="214" spans="3:65" ht="20.100000000000001" hidden="1" customHeight="1" x14ac:dyDescent="0.25"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J214" s="9"/>
      <c r="AK214" s="9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9"/>
      <c r="BM214" s="9"/>
    </row>
    <row r="215" spans="3:65" ht="20.100000000000001" hidden="1" customHeight="1" x14ac:dyDescent="0.25"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J215" s="9"/>
      <c r="AK215" s="9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9"/>
      <c r="BM215" s="9"/>
    </row>
    <row r="216" spans="3:65" ht="20.100000000000001" hidden="1" customHeight="1" x14ac:dyDescent="0.25"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J216" s="9"/>
      <c r="AK216" s="9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9"/>
      <c r="BM216" s="9"/>
    </row>
    <row r="217" spans="3:65" ht="20.100000000000001" hidden="1" customHeight="1" x14ac:dyDescent="0.25"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J217" s="9"/>
      <c r="AK217" s="9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9"/>
      <c r="BM217" s="9"/>
    </row>
    <row r="218" spans="3:65" ht="20.100000000000001" hidden="1" customHeight="1" x14ac:dyDescent="0.25"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J218" s="9"/>
      <c r="AK218" s="9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9"/>
      <c r="BM218" s="9"/>
    </row>
    <row r="219" spans="3:65" ht="20.100000000000001" hidden="1" customHeight="1" x14ac:dyDescent="0.25"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J219" s="9"/>
      <c r="AK219" s="9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9"/>
      <c r="BM219" s="9"/>
    </row>
    <row r="220" spans="3:65" ht="20.100000000000001" hidden="1" customHeight="1" x14ac:dyDescent="0.25"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J220" s="9"/>
      <c r="AK220" s="9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9"/>
      <c r="BM220" s="9"/>
    </row>
    <row r="221" spans="3:65" ht="20.100000000000001" hidden="1" customHeight="1" x14ac:dyDescent="0.25"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J221" s="9"/>
      <c r="AK221" s="9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9"/>
      <c r="BM221" s="9"/>
    </row>
    <row r="222" spans="3:65" ht="20.100000000000001" hidden="1" customHeight="1" x14ac:dyDescent="0.25"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J222" s="9"/>
      <c r="AK222" s="9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9"/>
      <c r="BM222" s="9"/>
    </row>
    <row r="223" spans="3:65" ht="20.100000000000001" hidden="1" customHeight="1" x14ac:dyDescent="0.25"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J223" s="9"/>
      <c r="AK223" s="9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9"/>
      <c r="BM223" s="9"/>
    </row>
    <row r="224" spans="3:65" ht="20.100000000000001" hidden="1" customHeight="1" x14ac:dyDescent="0.25"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J224" s="9"/>
      <c r="AK224" s="9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9"/>
      <c r="BM224" s="9"/>
    </row>
    <row r="225" spans="3:65" ht="20.100000000000001" hidden="1" customHeight="1" x14ac:dyDescent="0.25"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J225" s="9"/>
      <c r="AK225" s="9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9"/>
      <c r="BM225" s="9"/>
    </row>
    <row r="226" spans="3:65" ht="20.100000000000001" hidden="1" customHeight="1" x14ac:dyDescent="0.25"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J226" s="9"/>
      <c r="AK226" s="9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9"/>
      <c r="BM226" s="9"/>
    </row>
    <row r="227" spans="3:65" ht="20.100000000000001" hidden="1" customHeight="1" x14ac:dyDescent="0.25"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J227" s="9"/>
      <c r="AK227" s="9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9"/>
      <c r="BM227" s="9"/>
    </row>
    <row r="228" spans="3:65" ht="20.100000000000001" hidden="1" customHeight="1" x14ac:dyDescent="0.25"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J228" s="9"/>
      <c r="AK228" s="9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9"/>
      <c r="BM228" s="9"/>
    </row>
    <row r="229" spans="3:65" ht="20.100000000000001" hidden="1" customHeight="1" x14ac:dyDescent="0.25"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J229" s="9"/>
      <c r="AK229" s="9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9"/>
      <c r="BM229" s="9"/>
    </row>
    <row r="230" spans="3:65" ht="20.100000000000001" hidden="1" customHeight="1" x14ac:dyDescent="0.25"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J230" s="9"/>
      <c r="AK230" s="9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9"/>
      <c r="BM230" s="9"/>
    </row>
    <row r="231" spans="3:65" ht="20.100000000000001" hidden="1" customHeight="1" x14ac:dyDescent="0.25"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J231" s="9"/>
      <c r="AK231" s="9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9"/>
      <c r="BM231" s="9"/>
    </row>
    <row r="232" spans="3:65" ht="20.100000000000001" hidden="1" customHeight="1" x14ac:dyDescent="0.25"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J232" s="9"/>
      <c r="AK232" s="9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9"/>
      <c r="BM232" s="9"/>
    </row>
    <row r="233" spans="3:65" ht="20.100000000000001" hidden="1" customHeight="1" x14ac:dyDescent="0.25"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J233" s="9"/>
      <c r="AK233" s="9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9"/>
      <c r="BM233" s="9"/>
    </row>
    <row r="234" spans="3:65" ht="20.100000000000001" hidden="1" customHeight="1" x14ac:dyDescent="0.25"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J234" s="9"/>
      <c r="AK234" s="9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9"/>
      <c r="BM234" s="9"/>
    </row>
    <row r="235" spans="3:65" ht="20.100000000000001" hidden="1" customHeight="1" x14ac:dyDescent="0.25"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J235" s="9"/>
      <c r="AK235" s="9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9"/>
      <c r="BM235" s="9"/>
    </row>
    <row r="236" spans="3:65" ht="20.100000000000001" hidden="1" customHeight="1" x14ac:dyDescent="0.25"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J236" s="9"/>
      <c r="AK236" s="9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9"/>
      <c r="BM236" s="9"/>
    </row>
    <row r="237" spans="3:65" ht="20.100000000000001" hidden="1" customHeight="1" x14ac:dyDescent="0.25"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J237" s="9"/>
      <c r="AK237" s="9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9"/>
      <c r="BM237" s="9"/>
    </row>
    <row r="238" spans="3:65" ht="20.100000000000001" hidden="1" customHeight="1" x14ac:dyDescent="0.25"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J238" s="9"/>
      <c r="AK238" s="9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9"/>
      <c r="BM238" s="9"/>
    </row>
    <row r="239" spans="3:65" ht="20.100000000000001" hidden="1" customHeight="1" x14ac:dyDescent="0.25"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J239" s="9"/>
      <c r="AK239" s="9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9"/>
      <c r="BM239" s="9"/>
    </row>
    <row r="240" spans="3:65" ht="20.100000000000001" hidden="1" customHeight="1" x14ac:dyDescent="0.25"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J240" s="9"/>
      <c r="AK240" s="9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9"/>
      <c r="BM240" s="9"/>
    </row>
    <row r="241" spans="3:65" ht="20.100000000000001" hidden="1" customHeight="1" x14ac:dyDescent="0.25"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J241" s="9"/>
      <c r="AK241" s="9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9"/>
      <c r="BM241" s="9"/>
    </row>
    <row r="242" spans="3:65" ht="20.100000000000001" hidden="1" customHeight="1" x14ac:dyDescent="0.25"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J242" s="9"/>
      <c r="AK242" s="9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9"/>
      <c r="BM242" s="9"/>
    </row>
    <row r="243" spans="3:65" ht="20.100000000000001" hidden="1" customHeight="1" x14ac:dyDescent="0.25"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J243" s="9"/>
      <c r="AK243" s="9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9"/>
      <c r="BM243" s="9"/>
    </row>
    <row r="244" spans="3:65" ht="20.100000000000001" hidden="1" customHeight="1" x14ac:dyDescent="0.25"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J244" s="9"/>
      <c r="AK244" s="9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9"/>
      <c r="BM244" s="9"/>
    </row>
    <row r="245" spans="3:65" ht="20.100000000000001" hidden="1" customHeight="1" x14ac:dyDescent="0.25"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J245" s="9"/>
      <c r="AK245" s="9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9"/>
      <c r="BM245" s="9"/>
    </row>
    <row r="246" spans="3:65" ht="20.100000000000001" hidden="1" customHeight="1" x14ac:dyDescent="0.25"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J246" s="9"/>
      <c r="AK246" s="9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9"/>
      <c r="BM246" s="9"/>
    </row>
    <row r="247" spans="3:65" ht="20.100000000000001" hidden="1" customHeight="1" x14ac:dyDescent="0.25"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J247" s="9"/>
      <c r="AK247" s="9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9"/>
      <c r="BM247" s="9"/>
    </row>
    <row r="248" spans="3:65" ht="20.100000000000001" hidden="1" customHeight="1" x14ac:dyDescent="0.25"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J248" s="9"/>
      <c r="AK248" s="9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9"/>
      <c r="BM248" s="9"/>
    </row>
    <row r="249" spans="3:65" ht="20.100000000000001" hidden="1" customHeight="1" x14ac:dyDescent="0.25"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J249" s="9"/>
      <c r="AK249" s="9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9"/>
      <c r="BM249" s="9"/>
    </row>
    <row r="250" spans="3:65" ht="20.100000000000001" hidden="1" customHeight="1" x14ac:dyDescent="0.25"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J250" s="9"/>
      <c r="AK250" s="9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9"/>
      <c r="BM250" s="9"/>
    </row>
    <row r="251" spans="3:65" ht="20.100000000000001" hidden="1" customHeight="1" x14ac:dyDescent="0.25"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J251" s="9"/>
      <c r="AK251" s="9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9"/>
      <c r="BM251" s="9"/>
    </row>
    <row r="252" spans="3:65" ht="20.100000000000001" hidden="1" customHeight="1" x14ac:dyDescent="0.25"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J252" s="9"/>
      <c r="AK252" s="9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9"/>
      <c r="BM252" s="9"/>
    </row>
    <row r="253" spans="3:65" ht="20.100000000000001" hidden="1" customHeight="1" x14ac:dyDescent="0.25"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J253" s="9"/>
      <c r="AK253" s="9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9"/>
      <c r="BM253" s="9"/>
    </row>
    <row r="254" spans="3:65" ht="20.100000000000001" hidden="1" customHeight="1" x14ac:dyDescent="0.25"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J254" s="9"/>
      <c r="AK254" s="9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9"/>
      <c r="BM254" s="9"/>
    </row>
    <row r="255" spans="3:65" ht="20.100000000000001" hidden="1" customHeight="1" x14ac:dyDescent="0.25"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J255" s="9"/>
      <c r="AK255" s="9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9"/>
      <c r="BM255" s="9"/>
    </row>
    <row r="256" spans="3:65" ht="20.100000000000001" hidden="1" customHeight="1" x14ac:dyDescent="0.25"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J256" s="9"/>
      <c r="AK256" s="9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9"/>
      <c r="BM256" s="9"/>
    </row>
    <row r="257" spans="3:65" ht="20.100000000000001" hidden="1" customHeight="1" x14ac:dyDescent="0.25"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J257" s="9"/>
      <c r="AK257" s="9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9"/>
      <c r="BM257" s="9"/>
    </row>
    <row r="258" spans="3:65" ht="20.100000000000001" hidden="1" customHeight="1" x14ac:dyDescent="0.25"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J258" s="9"/>
      <c r="AK258" s="9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9"/>
      <c r="BM258" s="9"/>
    </row>
    <row r="259" spans="3:65" ht="20.100000000000001" hidden="1" customHeight="1" x14ac:dyDescent="0.25"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J259" s="9"/>
      <c r="AK259" s="9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9"/>
      <c r="BM259" s="9"/>
    </row>
    <row r="260" spans="3:65" ht="20.100000000000001" hidden="1" customHeight="1" x14ac:dyDescent="0.25"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J260" s="9"/>
      <c r="AK260" s="9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9"/>
      <c r="BM260" s="9"/>
    </row>
    <row r="261" spans="3:65" ht="20.100000000000001" hidden="1" customHeight="1" x14ac:dyDescent="0.25"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J261" s="9"/>
      <c r="AK261" s="9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9"/>
      <c r="BM261" s="9"/>
    </row>
    <row r="262" spans="3:65" ht="20.100000000000001" hidden="1" customHeight="1" x14ac:dyDescent="0.25"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J262" s="9"/>
      <c r="AK262" s="9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9"/>
      <c r="BM262" s="9"/>
    </row>
    <row r="263" spans="3:65" ht="20.100000000000001" hidden="1" customHeight="1" x14ac:dyDescent="0.25"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J263" s="9"/>
      <c r="AK263" s="9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9"/>
      <c r="BM263" s="9"/>
    </row>
    <row r="264" spans="3:65" ht="20.100000000000001" hidden="1" customHeight="1" x14ac:dyDescent="0.25"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J264" s="9"/>
      <c r="AK264" s="9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9"/>
      <c r="BM264" s="9"/>
    </row>
    <row r="265" spans="3:65" ht="20.100000000000001" hidden="1" customHeight="1" x14ac:dyDescent="0.25"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J265" s="9"/>
      <c r="AK265" s="9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9"/>
      <c r="BM265" s="9"/>
    </row>
    <row r="266" spans="3:65" ht="20.100000000000001" hidden="1" customHeight="1" x14ac:dyDescent="0.25"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J266" s="9"/>
      <c r="AK266" s="9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9"/>
      <c r="BM266" s="9"/>
    </row>
    <row r="267" spans="3:65" ht="20.100000000000001" hidden="1" customHeight="1" x14ac:dyDescent="0.25"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J267" s="9"/>
      <c r="AK267" s="9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9"/>
      <c r="BM267" s="9"/>
    </row>
    <row r="268" spans="3:65" ht="20.100000000000001" hidden="1" customHeight="1" x14ac:dyDescent="0.25">
      <c r="C268" s="9"/>
      <c r="D268" s="9"/>
      <c r="E268" s="9"/>
      <c r="F268" s="9"/>
      <c r="G268" s="9"/>
      <c r="H268" s="9"/>
      <c r="I268" s="9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</row>
    <row r="269" spans="3:65" ht="20.100000000000001" hidden="1" customHeight="1" x14ac:dyDescent="0.25">
      <c r="C269" s="9"/>
      <c r="D269" s="9"/>
      <c r="E269" s="9"/>
      <c r="F269" s="9"/>
      <c r="G269" s="9"/>
      <c r="H269" s="9"/>
      <c r="I269" s="9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</row>
    <row r="270" spans="3:65" ht="20.100000000000001" hidden="1" customHeight="1" x14ac:dyDescent="0.25"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</row>
    <row r="271" spans="3:65" ht="20.100000000000001" hidden="1" customHeight="1" x14ac:dyDescent="0.25">
      <c r="C271" s="9"/>
      <c r="D271" s="9"/>
      <c r="E271" s="9"/>
      <c r="F271" s="9"/>
      <c r="G271" s="9"/>
      <c r="H271" s="9"/>
      <c r="I271" s="9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</row>
    <row r="272" spans="3:65" ht="20.100000000000001" hidden="1" customHeight="1" x14ac:dyDescent="0.25">
      <c r="C272" s="9"/>
      <c r="D272" s="9"/>
      <c r="E272" s="9"/>
      <c r="F272" s="9"/>
      <c r="G272" s="9"/>
      <c r="H272" s="9"/>
      <c r="I272" s="9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</row>
    <row r="273" spans="3:65" ht="20.100000000000001" hidden="1" customHeight="1" x14ac:dyDescent="0.25">
      <c r="C273" s="9"/>
      <c r="D273" s="9"/>
      <c r="E273" s="9"/>
      <c r="F273" s="9"/>
      <c r="G273" s="9"/>
      <c r="H273" s="9"/>
      <c r="I273" s="9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</row>
    <row r="274" spans="3:65" ht="20.100000000000001" hidden="1" customHeight="1" x14ac:dyDescent="0.25"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</row>
    <row r="275" spans="3:65" ht="20.100000000000001" hidden="1" customHeight="1" x14ac:dyDescent="0.25"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</row>
    <row r="276" spans="3:65" ht="20.100000000000001" hidden="1" customHeight="1" x14ac:dyDescent="0.25"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</row>
    <row r="277" spans="3:65" ht="20.100000000000001" hidden="1" customHeight="1" x14ac:dyDescent="0.25">
      <c r="C277" s="9"/>
      <c r="D277" s="9"/>
      <c r="E277" s="9"/>
      <c r="F277" s="9"/>
      <c r="G277" s="9"/>
      <c r="H277" s="9"/>
      <c r="I277" s="9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</row>
    <row r="278" spans="3:65" ht="20.100000000000001" hidden="1" customHeight="1" x14ac:dyDescent="0.25">
      <c r="C278" s="9"/>
      <c r="D278" s="9"/>
      <c r="E278" s="9"/>
      <c r="F278" s="9"/>
      <c r="G278" s="9"/>
      <c r="H278" s="9"/>
      <c r="I278" s="9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</row>
    <row r="279" spans="3:65" ht="20.100000000000001" hidden="1" customHeight="1" x14ac:dyDescent="0.25"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</row>
    <row r="280" spans="3:65" ht="20.100000000000001" hidden="1" customHeight="1" x14ac:dyDescent="0.25">
      <c r="C280" s="9"/>
      <c r="D280" s="9"/>
      <c r="E280" s="9"/>
      <c r="F280" s="9"/>
      <c r="G280" s="9"/>
      <c r="H280" s="9"/>
      <c r="I280" s="9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</row>
    <row r="281" spans="3:65" ht="20.100000000000001" hidden="1" customHeight="1" x14ac:dyDescent="0.25">
      <c r="C281" s="9"/>
      <c r="D281" s="9"/>
      <c r="E281" s="9"/>
      <c r="F281" s="9"/>
      <c r="G281" s="9"/>
      <c r="H281" s="9"/>
      <c r="I281" s="9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</row>
    <row r="282" spans="3:65" ht="20.100000000000001" hidden="1" customHeight="1" x14ac:dyDescent="0.25">
      <c r="C282" s="9"/>
      <c r="D282" s="9"/>
      <c r="E282" s="9"/>
      <c r="F282" s="9"/>
      <c r="G282" s="9"/>
      <c r="H282" s="9"/>
      <c r="I282" s="9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</row>
    <row r="283" spans="3:65" ht="20.100000000000001" hidden="1" customHeight="1" x14ac:dyDescent="0.25">
      <c r="C283" s="9"/>
      <c r="D283" s="9"/>
      <c r="E283" s="9"/>
      <c r="F283" s="9"/>
      <c r="G283" s="9"/>
      <c r="H283" s="9"/>
      <c r="I283" s="9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</row>
    <row r="284" spans="3:65" ht="20.100000000000001" hidden="1" customHeight="1" x14ac:dyDescent="0.25">
      <c r="C284" s="9"/>
      <c r="D284" s="9"/>
      <c r="E284" s="9"/>
      <c r="F284" s="9"/>
      <c r="G284" s="9"/>
      <c r="H284" s="9"/>
      <c r="I284" s="9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</row>
    <row r="285" spans="3:65" ht="20.100000000000001" hidden="1" customHeight="1" x14ac:dyDescent="0.25">
      <c r="C285" s="9"/>
      <c r="D285" s="9"/>
      <c r="E285" s="9"/>
      <c r="F285" s="9"/>
      <c r="G285" s="9"/>
      <c r="H285" s="9"/>
      <c r="I285" s="9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</row>
    <row r="286" spans="3:65" ht="20.100000000000001" hidden="1" customHeight="1" x14ac:dyDescent="0.25">
      <c r="C286" s="9"/>
      <c r="D286" s="9"/>
      <c r="E286" s="9"/>
      <c r="F286" s="9"/>
      <c r="G286" s="9"/>
      <c r="H286" s="9"/>
      <c r="I286" s="9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</row>
    <row r="287" spans="3:65" ht="20.100000000000001" hidden="1" customHeight="1" x14ac:dyDescent="0.25">
      <c r="C287" s="9"/>
      <c r="D287" s="9"/>
      <c r="E287" s="9"/>
      <c r="F287" s="9"/>
      <c r="G287" s="9"/>
      <c r="H287" s="9"/>
      <c r="I287" s="9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</row>
    <row r="288" spans="3:65" ht="20.100000000000001" hidden="1" customHeight="1" x14ac:dyDescent="0.25">
      <c r="C288" s="9"/>
      <c r="D288" s="9"/>
      <c r="E288" s="9"/>
      <c r="F288" s="9"/>
      <c r="G288" s="9"/>
      <c r="H288" s="9"/>
      <c r="I288" s="9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</row>
    <row r="289" spans="3:65" ht="20.100000000000001" hidden="1" customHeight="1" x14ac:dyDescent="0.25">
      <c r="C289" s="9"/>
      <c r="D289" s="9"/>
      <c r="E289" s="9"/>
      <c r="F289" s="9"/>
      <c r="G289" s="9"/>
      <c r="H289" s="9"/>
      <c r="I289" s="9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</row>
    <row r="290" spans="3:65" ht="20.100000000000001" hidden="1" customHeight="1" x14ac:dyDescent="0.25">
      <c r="C290" s="9"/>
      <c r="D290" s="9"/>
      <c r="E290" s="9"/>
      <c r="F290" s="9"/>
      <c r="G290" s="9"/>
      <c r="H290" s="9"/>
      <c r="I290" s="9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</row>
    <row r="291" spans="3:65" ht="20.100000000000001" hidden="1" customHeight="1" x14ac:dyDescent="0.25">
      <c r="C291" s="9"/>
      <c r="D291" s="9"/>
      <c r="E291" s="9"/>
      <c r="F291" s="9"/>
      <c r="G291" s="9"/>
      <c r="H291" s="9"/>
      <c r="I291" s="9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</row>
    <row r="292" spans="3:65" ht="20.100000000000001" hidden="1" customHeight="1" x14ac:dyDescent="0.25">
      <c r="C292" s="9"/>
      <c r="D292" s="9"/>
      <c r="E292" s="9"/>
      <c r="F292" s="9"/>
      <c r="G292" s="9"/>
      <c r="H292" s="9"/>
      <c r="I292" s="9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</row>
    <row r="293" spans="3:65" ht="20.100000000000001" hidden="1" customHeight="1" x14ac:dyDescent="0.25">
      <c r="C293" s="9"/>
      <c r="D293" s="9"/>
      <c r="E293" s="9"/>
      <c r="F293" s="9"/>
      <c r="G293" s="9"/>
      <c r="H293" s="9"/>
      <c r="I293" s="9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</row>
    <row r="294" spans="3:65" ht="20.100000000000001" hidden="1" customHeight="1" x14ac:dyDescent="0.25">
      <c r="C294" s="9"/>
      <c r="D294" s="9"/>
      <c r="E294" s="9"/>
      <c r="F294" s="9"/>
      <c r="G294" s="9"/>
      <c r="H294" s="9"/>
      <c r="I294" s="9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</row>
    <row r="295" spans="3:65" ht="20.100000000000001" hidden="1" customHeight="1" x14ac:dyDescent="0.25">
      <c r="C295" s="9"/>
      <c r="D295" s="9"/>
      <c r="E295" s="9"/>
      <c r="F295" s="9"/>
      <c r="G295" s="9"/>
      <c r="H295" s="9"/>
      <c r="I295" s="9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</row>
    <row r="296" spans="3:65" ht="20.100000000000001" hidden="1" customHeight="1" x14ac:dyDescent="0.25">
      <c r="C296" s="9"/>
      <c r="D296" s="9"/>
      <c r="E296" s="9"/>
      <c r="F296" s="9"/>
      <c r="G296" s="9"/>
      <c r="H296" s="9"/>
      <c r="I296" s="9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</row>
    <row r="297" spans="3:65" ht="20.100000000000001" hidden="1" customHeight="1" x14ac:dyDescent="0.25">
      <c r="C297" s="9"/>
      <c r="D297" s="9"/>
      <c r="E297" s="9"/>
      <c r="F297" s="9"/>
      <c r="G297" s="9"/>
      <c r="H297" s="9"/>
      <c r="I297" s="9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</row>
    <row r="298" spans="3:65" ht="20.100000000000001" hidden="1" customHeight="1" x14ac:dyDescent="0.25">
      <c r="C298" s="9"/>
      <c r="D298" s="9"/>
      <c r="E298" s="9"/>
      <c r="F298" s="9"/>
      <c r="G298" s="9"/>
      <c r="H298" s="9"/>
      <c r="I298" s="9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</row>
    <row r="299" spans="3:65" ht="20.100000000000001" hidden="1" customHeight="1" x14ac:dyDescent="0.25">
      <c r="C299" s="9"/>
      <c r="D299" s="9"/>
      <c r="E299" s="9"/>
      <c r="F299" s="9"/>
      <c r="G299" s="9"/>
      <c r="H299" s="9"/>
      <c r="I299" s="9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</row>
    <row r="300" spans="3:65" ht="20.100000000000001" hidden="1" customHeight="1" x14ac:dyDescent="0.25">
      <c r="C300" s="9"/>
      <c r="D300" s="9"/>
      <c r="E300" s="9"/>
      <c r="F300" s="9"/>
      <c r="G300" s="9"/>
      <c r="H300" s="9"/>
      <c r="I300" s="9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</row>
    <row r="301" spans="3:65" ht="20.100000000000001" hidden="1" customHeight="1" x14ac:dyDescent="0.25"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</row>
    <row r="302" spans="3:65" ht="20.100000000000001" hidden="1" customHeight="1" x14ac:dyDescent="0.25">
      <c r="C302" s="9"/>
      <c r="D302" s="9"/>
      <c r="E302" s="9"/>
      <c r="F302" s="9"/>
      <c r="G302" s="9"/>
      <c r="H302" s="9"/>
      <c r="I302" s="9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</row>
    <row r="303" spans="3:65" ht="20.100000000000001" hidden="1" customHeight="1" x14ac:dyDescent="0.25">
      <c r="C303" s="9"/>
      <c r="D303" s="9"/>
      <c r="E303" s="9"/>
      <c r="F303" s="9"/>
      <c r="G303" s="9"/>
      <c r="H303" s="9"/>
      <c r="I303" s="9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</row>
    <row r="304" spans="3:65" ht="20.100000000000001" hidden="1" customHeight="1" x14ac:dyDescent="0.25">
      <c r="C304" s="9"/>
      <c r="D304" s="9"/>
      <c r="E304" s="9"/>
      <c r="F304" s="9"/>
      <c r="G304" s="9"/>
      <c r="H304" s="9"/>
      <c r="I304" s="9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</row>
    <row r="305" spans="3:54" ht="20.100000000000001" hidden="1" customHeight="1" x14ac:dyDescent="0.25"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</row>
    <row r="306" spans="3:54" ht="20.100000000000001" hidden="1" customHeight="1" x14ac:dyDescent="0.25">
      <c r="C306" s="9"/>
      <c r="D306" s="9"/>
      <c r="E306" s="9"/>
      <c r="F306" s="9"/>
      <c r="G306" s="9"/>
      <c r="H306" s="9"/>
      <c r="I306" s="9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</row>
    <row r="307" spans="3:54" ht="20.100000000000001" hidden="1" customHeight="1" x14ac:dyDescent="0.25">
      <c r="C307" s="9"/>
      <c r="D307" s="9"/>
      <c r="E307" s="9"/>
      <c r="F307" s="9"/>
      <c r="G307" s="9"/>
      <c r="H307" s="9"/>
      <c r="I307" s="9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</row>
    <row r="308" spans="3:54" ht="20.100000000000001" hidden="1" customHeight="1" x14ac:dyDescent="0.25">
      <c r="C308" s="9"/>
      <c r="D308" s="9"/>
      <c r="E308" s="9"/>
      <c r="F308" s="9"/>
      <c r="G308" s="9"/>
      <c r="H308" s="9"/>
      <c r="I308" s="9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</row>
    <row r="309" spans="3:54" ht="20.100000000000001" hidden="1" customHeight="1" x14ac:dyDescent="0.25">
      <c r="C309" s="9"/>
      <c r="D309" s="9"/>
      <c r="E309" s="9"/>
      <c r="F309" s="9"/>
      <c r="G309" s="9"/>
      <c r="H309" s="9"/>
      <c r="I309" s="9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</row>
    <row r="310" spans="3:54" ht="20.100000000000001" hidden="1" customHeight="1" x14ac:dyDescent="0.25">
      <c r="C310" s="9"/>
      <c r="D310" s="9"/>
      <c r="E310" s="9"/>
      <c r="F310" s="9"/>
      <c r="G310" s="9"/>
      <c r="H310" s="9"/>
      <c r="I310" s="9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</row>
    <row r="311" spans="3:54" ht="20.100000000000001" hidden="1" customHeight="1" x14ac:dyDescent="0.25">
      <c r="C311" s="9"/>
      <c r="D311" s="9"/>
      <c r="E311" s="9"/>
      <c r="F311" s="9"/>
      <c r="G311" s="9"/>
      <c r="H311" s="9"/>
      <c r="I311" s="9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</row>
    <row r="312" spans="3:54" ht="20.100000000000001" hidden="1" customHeight="1" x14ac:dyDescent="0.25">
      <c r="C312" s="9"/>
      <c r="D312" s="9"/>
      <c r="E312" s="9"/>
      <c r="F312" s="9"/>
      <c r="G312" s="9"/>
      <c r="H312" s="9"/>
      <c r="I312" s="9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</row>
    <row r="313" spans="3:54" ht="20.100000000000001" hidden="1" customHeight="1" x14ac:dyDescent="0.25">
      <c r="C313" s="9"/>
      <c r="D313" s="9"/>
      <c r="E313" s="9"/>
      <c r="F313" s="9"/>
      <c r="G313" s="9"/>
      <c r="H313" s="9"/>
      <c r="I313" s="9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</row>
    <row r="314" spans="3:54" ht="20.100000000000001" hidden="1" customHeight="1" x14ac:dyDescent="0.25">
      <c r="C314" s="9"/>
      <c r="D314" s="9"/>
      <c r="E314" s="9"/>
      <c r="F314" s="9"/>
      <c r="G314" s="9"/>
      <c r="H314" s="9"/>
      <c r="I314" s="9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</row>
    <row r="315" spans="3:54" ht="20.100000000000001" hidden="1" customHeight="1" x14ac:dyDescent="0.25">
      <c r="C315" s="9"/>
      <c r="D315" s="9"/>
      <c r="E315" s="9"/>
      <c r="F315" s="9"/>
      <c r="G315" s="9"/>
      <c r="H315" s="9"/>
      <c r="I315" s="9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</row>
    <row r="316" spans="3:54" ht="20.100000000000001" hidden="1" customHeight="1" x14ac:dyDescent="0.25">
      <c r="C316" s="9"/>
      <c r="D316" s="9"/>
      <c r="E316" s="9"/>
      <c r="F316" s="9"/>
      <c r="G316" s="9"/>
      <c r="H316" s="9"/>
      <c r="I316" s="9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</row>
    <row r="317" spans="3:54" ht="20.100000000000001" hidden="1" customHeight="1" x14ac:dyDescent="0.25">
      <c r="C317" s="9"/>
      <c r="D317" s="9"/>
      <c r="E317" s="9"/>
      <c r="F317" s="9"/>
      <c r="G317" s="9"/>
      <c r="H317" s="9"/>
      <c r="I317" s="9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</row>
    <row r="318" spans="3:54" ht="20.100000000000001" hidden="1" customHeight="1" x14ac:dyDescent="0.25">
      <c r="C318" s="9"/>
      <c r="D318" s="9"/>
      <c r="E318" s="9"/>
      <c r="F318" s="9"/>
      <c r="G318" s="9"/>
      <c r="H318" s="9"/>
      <c r="I318" s="9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</row>
    <row r="319" spans="3:54" ht="20.100000000000001" hidden="1" customHeight="1" x14ac:dyDescent="0.25">
      <c r="C319" s="9"/>
      <c r="D319" s="9"/>
      <c r="E319" s="9"/>
      <c r="F319" s="9"/>
      <c r="G319" s="9"/>
      <c r="H319" s="9"/>
      <c r="I319" s="9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</row>
    <row r="320" spans="3:54" ht="20.100000000000001" hidden="1" customHeight="1" x14ac:dyDescent="0.25">
      <c r="C320" s="9"/>
      <c r="D320" s="9"/>
      <c r="E320" s="9"/>
      <c r="F320" s="9"/>
      <c r="G320" s="9"/>
      <c r="H320" s="9"/>
      <c r="I320" s="9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</row>
    <row r="321" spans="3:54" ht="20.100000000000001" hidden="1" customHeight="1" x14ac:dyDescent="0.25">
      <c r="C321" s="9"/>
      <c r="D321" s="9"/>
      <c r="E321" s="9"/>
      <c r="F321" s="9"/>
      <c r="G321" s="9"/>
      <c r="H321" s="9"/>
      <c r="I321" s="9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</row>
    <row r="322" spans="3:54" ht="20.100000000000001" hidden="1" customHeight="1" x14ac:dyDescent="0.25"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</row>
    <row r="323" spans="3:54" ht="20.100000000000001" hidden="1" customHeight="1" x14ac:dyDescent="0.25">
      <c r="C323" s="9"/>
      <c r="D323" s="9"/>
      <c r="E323" s="9"/>
      <c r="F323" s="9"/>
      <c r="G323" s="9"/>
      <c r="H323" s="9"/>
      <c r="I323" s="9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</row>
    <row r="324" spans="3:54" ht="20.100000000000001" hidden="1" customHeight="1" x14ac:dyDescent="0.25">
      <c r="C324" s="9"/>
      <c r="D324" s="9"/>
      <c r="E324" s="9"/>
      <c r="F324" s="9"/>
      <c r="G324" s="9"/>
      <c r="H324" s="9"/>
      <c r="I324" s="9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</row>
    <row r="325" spans="3:54" ht="20.100000000000001" hidden="1" customHeight="1" x14ac:dyDescent="0.25">
      <c r="C325" s="9"/>
      <c r="D325" s="9"/>
      <c r="E325" s="9"/>
      <c r="F325" s="9"/>
      <c r="G325" s="9"/>
      <c r="H325" s="9"/>
      <c r="I325" s="9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</row>
    <row r="326" spans="3:54" ht="20.100000000000001" hidden="1" customHeight="1" x14ac:dyDescent="0.25">
      <c r="C326" s="9"/>
      <c r="D326" s="9"/>
      <c r="E326" s="9"/>
      <c r="F326" s="9"/>
      <c r="G326" s="9"/>
      <c r="H326" s="9"/>
      <c r="I326" s="9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</row>
    <row r="327" spans="3:54" ht="20.100000000000001" hidden="1" customHeight="1" x14ac:dyDescent="0.25">
      <c r="C327" s="9"/>
      <c r="D327" s="9"/>
      <c r="E327" s="9"/>
      <c r="F327" s="9"/>
      <c r="G327" s="9"/>
      <c r="H327" s="9"/>
      <c r="I327" s="9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</row>
    <row r="328" spans="3:54" ht="20.100000000000001" hidden="1" customHeight="1" x14ac:dyDescent="0.25">
      <c r="C328" s="9"/>
      <c r="D328" s="9"/>
      <c r="E328" s="9"/>
      <c r="F328" s="9"/>
      <c r="G328" s="9"/>
      <c r="H328" s="9"/>
      <c r="I328" s="9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</row>
    <row r="329" spans="3:54" ht="20.100000000000001" hidden="1" customHeight="1" x14ac:dyDescent="0.25">
      <c r="C329" s="9"/>
      <c r="D329" s="9"/>
      <c r="E329" s="9"/>
      <c r="F329" s="9"/>
      <c r="G329" s="9"/>
      <c r="H329" s="9"/>
      <c r="I329" s="9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</row>
    <row r="330" spans="3:54" ht="20.100000000000001" hidden="1" customHeight="1" x14ac:dyDescent="0.25">
      <c r="C330" s="9"/>
      <c r="D330" s="9"/>
      <c r="E330" s="9"/>
      <c r="F330" s="9"/>
      <c r="G330" s="9"/>
      <c r="H330" s="9"/>
      <c r="I330" s="9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</row>
    <row r="331" spans="3:54" ht="20.100000000000001" hidden="1" customHeight="1" x14ac:dyDescent="0.25">
      <c r="C331" s="9"/>
      <c r="D331" s="9"/>
      <c r="E331" s="9"/>
      <c r="F331" s="9"/>
      <c r="G331" s="9"/>
      <c r="H331" s="9"/>
      <c r="I331" s="9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</row>
    <row r="332" spans="3:54" ht="20.100000000000001" hidden="1" customHeight="1" x14ac:dyDescent="0.25">
      <c r="C332" s="9"/>
      <c r="D332" s="9"/>
      <c r="E332" s="9"/>
      <c r="F332" s="9"/>
      <c r="G332" s="9"/>
      <c r="H332" s="9"/>
      <c r="I332" s="9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</row>
    <row r="333" spans="3:54" ht="20.100000000000001" hidden="1" customHeight="1" x14ac:dyDescent="0.25"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</row>
    <row r="334" spans="3:54" ht="20.100000000000001" hidden="1" customHeight="1" x14ac:dyDescent="0.25"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</row>
    <row r="335" spans="3:54" ht="20.100000000000001" hidden="1" customHeight="1" x14ac:dyDescent="0.25">
      <c r="C335" s="9"/>
      <c r="D335" s="9"/>
      <c r="E335" s="9"/>
      <c r="F335" s="9"/>
      <c r="G335" s="9"/>
      <c r="H335" s="9"/>
      <c r="I335" s="9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</row>
    <row r="336" spans="3:54" ht="20.100000000000001" hidden="1" customHeight="1" x14ac:dyDescent="0.25">
      <c r="C336" s="9"/>
      <c r="D336" s="9"/>
      <c r="E336" s="9"/>
      <c r="F336" s="9"/>
      <c r="G336" s="9"/>
      <c r="H336" s="9"/>
      <c r="I336" s="9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</row>
    <row r="337" spans="3:54" ht="20.100000000000001" hidden="1" customHeight="1" x14ac:dyDescent="0.25"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</row>
    <row r="338" spans="3:54" ht="20.100000000000001" hidden="1" customHeight="1" x14ac:dyDescent="0.25">
      <c r="C338" s="9"/>
      <c r="D338" s="9"/>
      <c r="E338" s="9"/>
      <c r="F338" s="9"/>
      <c r="G338" s="9"/>
      <c r="H338" s="9"/>
      <c r="I338" s="9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</row>
    <row r="339" spans="3:54" ht="20.100000000000001" hidden="1" customHeight="1" x14ac:dyDescent="0.25">
      <c r="C339" s="9"/>
      <c r="D339" s="9"/>
      <c r="E339" s="9"/>
      <c r="F339" s="9"/>
      <c r="G339" s="9"/>
      <c r="H339" s="9"/>
      <c r="I339" s="9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</row>
    <row r="340" spans="3:54" ht="20.100000000000001" hidden="1" customHeight="1" x14ac:dyDescent="0.25">
      <c r="C340" s="9"/>
      <c r="D340" s="9"/>
      <c r="E340" s="9"/>
      <c r="F340" s="9"/>
      <c r="G340" s="9"/>
      <c r="H340" s="9"/>
      <c r="I340" s="9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</row>
    <row r="341" spans="3:54" ht="20.100000000000001" hidden="1" customHeight="1" x14ac:dyDescent="0.25">
      <c r="C341" s="9"/>
      <c r="D341" s="9"/>
      <c r="E341" s="9"/>
      <c r="F341" s="9"/>
      <c r="G341" s="9"/>
      <c r="H341" s="9"/>
      <c r="I341" s="9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</row>
    <row r="342" spans="3:54" ht="20.100000000000001" hidden="1" customHeight="1" x14ac:dyDescent="0.25">
      <c r="C342" s="9"/>
      <c r="D342" s="9"/>
      <c r="E342" s="9"/>
      <c r="F342" s="9"/>
      <c r="G342" s="9"/>
      <c r="H342" s="9"/>
      <c r="I342" s="9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</row>
    <row r="343" spans="3:54" ht="20.100000000000001" hidden="1" customHeight="1" x14ac:dyDescent="0.25">
      <c r="C343" s="9"/>
      <c r="D343" s="9"/>
      <c r="E343" s="9"/>
      <c r="F343" s="9"/>
      <c r="G343" s="9"/>
      <c r="H343" s="9"/>
      <c r="I343" s="9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</row>
    <row r="344" spans="3:54" ht="20.100000000000001" hidden="1" customHeight="1" x14ac:dyDescent="0.25">
      <c r="C344" s="9"/>
      <c r="D344" s="9"/>
      <c r="E344" s="9"/>
      <c r="F344" s="9"/>
      <c r="G344" s="9"/>
      <c r="H344" s="9"/>
      <c r="I344" s="9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</row>
    <row r="345" spans="3:54" ht="20.100000000000001" hidden="1" customHeight="1" x14ac:dyDescent="0.25">
      <c r="C345" s="9"/>
      <c r="D345" s="9"/>
      <c r="E345" s="9"/>
      <c r="F345" s="9"/>
      <c r="G345" s="9"/>
      <c r="H345" s="9"/>
      <c r="I345" s="9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</row>
    <row r="346" spans="3:54" ht="20.100000000000001" hidden="1" customHeight="1" x14ac:dyDescent="0.25">
      <c r="C346" s="9"/>
      <c r="D346" s="9"/>
      <c r="E346" s="9"/>
      <c r="F346" s="9"/>
      <c r="G346" s="9"/>
      <c r="H346" s="9"/>
      <c r="I346" s="9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</row>
    <row r="347" spans="3:54" ht="20.100000000000001" hidden="1" customHeight="1" x14ac:dyDescent="0.25">
      <c r="C347" s="9"/>
      <c r="D347" s="9"/>
      <c r="E347" s="9"/>
      <c r="F347" s="9"/>
      <c r="G347" s="9"/>
      <c r="H347" s="9"/>
      <c r="I347" s="9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</row>
    <row r="348" spans="3:54" ht="20.100000000000001" hidden="1" customHeight="1" x14ac:dyDescent="0.25">
      <c r="C348" s="9"/>
      <c r="D348" s="9"/>
      <c r="E348" s="9"/>
      <c r="F348" s="9"/>
      <c r="G348" s="9"/>
      <c r="H348" s="9"/>
      <c r="I348" s="9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</row>
    <row r="349" spans="3:54" ht="20.100000000000001" hidden="1" customHeight="1" x14ac:dyDescent="0.25">
      <c r="C349" s="9"/>
      <c r="D349" s="9"/>
      <c r="E349" s="9"/>
      <c r="F349" s="9"/>
      <c r="G349" s="9"/>
      <c r="H349" s="9"/>
      <c r="I349" s="9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</row>
    <row r="350" spans="3:54" ht="20.100000000000001" hidden="1" customHeight="1" x14ac:dyDescent="0.25">
      <c r="C350" s="9"/>
      <c r="D350" s="9"/>
      <c r="E350" s="9"/>
      <c r="F350" s="9"/>
      <c r="G350" s="9"/>
      <c r="H350" s="9"/>
      <c r="I350" s="9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</row>
    <row r="351" spans="3:54" ht="20.100000000000001" hidden="1" customHeight="1" x14ac:dyDescent="0.25">
      <c r="C351" s="9"/>
      <c r="D351" s="9"/>
      <c r="E351" s="9"/>
      <c r="F351" s="9"/>
      <c r="G351" s="9"/>
      <c r="H351" s="9"/>
      <c r="I351" s="9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</row>
    <row r="352" spans="3:54" ht="20.100000000000001" hidden="1" customHeight="1" x14ac:dyDescent="0.25">
      <c r="C352" s="9"/>
      <c r="D352" s="9"/>
      <c r="E352" s="9"/>
      <c r="F352" s="9"/>
      <c r="G352" s="9"/>
      <c r="H352" s="9"/>
      <c r="I352" s="9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</row>
    <row r="353" spans="3:54" ht="20.100000000000001" hidden="1" customHeight="1" x14ac:dyDescent="0.25">
      <c r="C353" s="9"/>
      <c r="D353" s="9"/>
      <c r="E353" s="9"/>
      <c r="F353" s="9"/>
      <c r="G353" s="9"/>
      <c r="H353" s="9"/>
      <c r="I353" s="9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</row>
    <row r="354" spans="3:54" ht="20.100000000000001" hidden="1" customHeight="1" x14ac:dyDescent="0.25">
      <c r="C354" s="9"/>
      <c r="D354" s="9"/>
      <c r="E354" s="9"/>
      <c r="F354" s="9"/>
      <c r="G354" s="9"/>
      <c r="H354" s="9"/>
      <c r="I354" s="9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</row>
    <row r="355" spans="3:54" ht="20.100000000000001" hidden="1" customHeight="1" x14ac:dyDescent="0.25">
      <c r="C355" s="9"/>
      <c r="D355" s="9"/>
      <c r="E355" s="9"/>
      <c r="F355" s="9"/>
      <c r="G355" s="9"/>
      <c r="H355" s="9"/>
      <c r="I355" s="9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</row>
    <row r="356" spans="3:54" ht="20.100000000000001" hidden="1" customHeight="1" x14ac:dyDescent="0.25">
      <c r="C356" s="9"/>
      <c r="D356" s="9"/>
      <c r="E356" s="9"/>
      <c r="F356" s="9"/>
      <c r="G356" s="9"/>
      <c r="H356" s="9"/>
      <c r="I356" s="9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</row>
    <row r="357" spans="3:54" ht="20.100000000000001" hidden="1" customHeight="1" x14ac:dyDescent="0.25">
      <c r="C357" s="9"/>
      <c r="D357" s="9"/>
      <c r="E357" s="9"/>
      <c r="F357" s="9"/>
      <c r="G357" s="9"/>
      <c r="H357" s="9"/>
      <c r="I357" s="9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</row>
    <row r="358" spans="3:54" ht="20.100000000000001" hidden="1" customHeight="1" x14ac:dyDescent="0.25">
      <c r="C358" s="9"/>
      <c r="D358" s="9"/>
      <c r="E358" s="9"/>
      <c r="F358" s="9"/>
      <c r="G358" s="9"/>
      <c r="H358" s="9"/>
      <c r="I358" s="9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</row>
    <row r="359" spans="3:54" ht="20.100000000000001" hidden="1" customHeight="1" x14ac:dyDescent="0.25">
      <c r="C359" s="9"/>
      <c r="D359" s="9"/>
      <c r="E359" s="9"/>
      <c r="F359" s="9"/>
      <c r="G359" s="9"/>
      <c r="H359" s="9"/>
      <c r="I359" s="9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</row>
    <row r="360" spans="3:54" ht="20.100000000000001" hidden="1" customHeight="1" x14ac:dyDescent="0.25">
      <c r="C360" s="9"/>
      <c r="D360" s="9"/>
      <c r="E360" s="9"/>
      <c r="F360" s="9"/>
      <c r="G360" s="9"/>
      <c r="H360" s="9"/>
      <c r="I360" s="9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</row>
    <row r="361" spans="3:54" ht="20.100000000000001" hidden="1" customHeight="1" x14ac:dyDescent="0.25">
      <c r="C361" s="9"/>
      <c r="D361" s="9"/>
      <c r="E361" s="9"/>
      <c r="F361" s="9"/>
      <c r="G361" s="9"/>
      <c r="H361" s="9"/>
      <c r="I361" s="9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</row>
    <row r="362" spans="3:54" ht="20.100000000000001" hidden="1" customHeight="1" x14ac:dyDescent="0.25">
      <c r="C362" s="9"/>
      <c r="D362" s="9"/>
      <c r="E362" s="9"/>
      <c r="F362" s="9"/>
      <c r="G362" s="9"/>
      <c r="H362" s="9"/>
      <c r="I362" s="9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</row>
    <row r="363" spans="3:54" ht="20.100000000000001" hidden="1" customHeight="1" x14ac:dyDescent="0.25">
      <c r="C363" s="9"/>
      <c r="D363" s="9"/>
      <c r="E363" s="9"/>
      <c r="F363" s="9"/>
      <c r="G363" s="9"/>
      <c r="H363" s="9"/>
      <c r="I363" s="9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</row>
    <row r="364" spans="3:54" ht="20.100000000000001" hidden="1" customHeight="1" x14ac:dyDescent="0.25">
      <c r="C364" s="9"/>
      <c r="D364" s="9"/>
      <c r="E364" s="9"/>
      <c r="F364" s="9"/>
      <c r="G364" s="9"/>
      <c r="H364" s="9"/>
      <c r="I364" s="9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</row>
    <row r="365" spans="3:54" ht="20.100000000000001" hidden="1" customHeight="1" x14ac:dyDescent="0.25">
      <c r="C365" s="9"/>
      <c r="D365" s="9"/>
      <c r="E365" s="9"/>
      <c r="F365" s="9"/>
      <c r="G365" s="9"/>
      <c r="H365" s="9"/>
      <c r="I365" s="9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</row>
    <row r="366" spans="3:54" ht="20.100000000000001" hidden="1" customHeight="1" x14ac:dyDescent="0.25">
      <c r="C366" s="9"/>
      <c r="D366" s="9"/>
      <c r="E366" s="9"/>
      <c r="F366" s="9"/>
      <c r="G366" s="9"/>
      <c r="H366" s="9"/>
      <c r="I366" s="9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</row>
    <row r="367" spans="3:54" ht="20.100000000000001" hidden="1" customHeight="1" x14ac:dyDescent="0.25">
      <c r="C367" s="9"/>
      <c r="D367" s="9"/>
      <c r="E367" s="9"/>
      <c r="F367" s="9"/>
      <c r="G367" s="9"/>
      <c r="H367" s="9"/>
      <c r="I367" s="9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</row>
    <row r="368" spans="3:54" ht="20.100000000000001" hidden="1" customHeight="1" x14ac:dyDescent="0.25"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</row>
    <row r="369" spans="3:54" ht="20.100000000000001" hidden="1" customHeight="1" x14ac:dyDescent="0.25"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</row>
    <row r="370" spans="3:54" ht="20.100000000000001" hidden="1" customHeight="1" x14ac:dyDescent="0.25"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</row>
    <row r="371" spans="3:54" ht="20.100000000000001" hidden="1" customHeight="1" x14ac:dyDescent="0.25"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</row>
    <row r="372" spans="3:54" ht="20.100000000000001" hidden="1" customHeight="1" x14ac:dyDescent="0.25"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</row>
    <row r="373" spans="3:54" ht="20.100000000000001" hidden="1" customHeight="1" x14ac:dyDescent="0.25"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</row>
    <row r="374" spans="3:54" ht="20.100000000000001" hidden="1" customHeight="1" x14ac:dyDescent="0.25"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</row>
    <row r="375" spans="3:54" ht="20.100000000000001" hidden="1" customHeight="1" x14ac:dyDescent="0.25"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</row>
    <row r="376" spans="3:54" ht="20.100000000000001" hidden="1" customHeight="1" x14ac:dyDescent="0.25"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</row>
    <row r="377" spans="3:54" ht="20.100000000000001" hidden="1" customHeight="1" x14ac:dyDescent="0.25"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</row>
    <row r="378" spans="3:54" ht="20.100000000000001" hidden="1" customHeight="1" x14ac:dyDescent="0.25"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</row>
    <row r="379" spans="3:54" ht="20.100000000000001" hidden="1" customHeight="1" x14ac:dyDescent="0.25"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</row>
    <row r="380" spans="3:54" ht="20.100000000000001" hidden="1" customHeight="1" x14ac:dyDescent="0.25"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</row>
    <row r="381" spans="3:54" ht="20.100000000000001" hidden="1" customHeight="1" x14ac:dyDescent="0.25"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</row>
    <row r="382" spans="3:54" ht="20.100000000000001" hidden="1" customHeight="1" x14ac:dyDescent="0.25"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</row>
    <row r="383" spans="3:54" ht="20.100000000000001" hidden="1" customHeight="1" x14ac:dyDescent="0.25"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</row>
    <row r="384" spans="3:54" ht="20.100000000000001" hidden="1" customHeight="1" x14ac:dyDescent="0.25"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</row>
    <row r="385" spans="3:54" ht="20.100000000000001" hidden="1" customHeight="1" x14ac:dyDescent="0.25"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</row>
    <row r="386" spans="3:54" ht="20.100000000000001" hidden="1" customHeight="1" x14ac:dyDescent="0.25"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</row>
    <row r="387" spans="3:54" ht="20.100000000000001" hidden="1" customHeight="1" x14ac:dyDescent="0.25"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</row>
    <row r="388" spans="3:54" ht="20.100000000000001" hidden="1" customHeight="1" x14ac:dyDescent="0.25"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</row>
    <row r="389" spans="3:54" ht="20.100000000000001" hidden="1" customHeight="1" x14ac:dyDescent="0.25"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</row>
    <row r="390" spans="3:54" ht="20.100000000000001" hidden="1" customHeight="1" x14ac:dyDescent="0.25"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</row>
    <row r="391" spans="3:54" ht="20.100000000000001" hidden="1" customHeight="1" x14ac:dyDescent="0.25"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</row>
    <row r="392" spans="3:54" ht="20.100000000000001" hidden="1" customHeight="1" x14ac:dyDescent="0.25"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</row>
    <row r="393" spans="3:54" ht="20.100000000000001" hidden="1" customHeight="1" x14ac:dyDescent="0.25"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</row>
    <row r="394" spans="3:54" ht="20.100000000000001" hidden="1" customHeight="1" x14ac:dyDescent="0.25"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</row>
    <row r="395" spans="3:54" ht="20.100000000000001" hidden="1" customHeight="1" x14ac:dyDescent="0.25"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</row>
    <row r="396" spans="3:54" ht="20.100000000000001" hidden="1" customHeight="1" x14ac:dyDescent="0.25"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</row>
    <row r="397" spans="3:54" ht="20.100000000000001" hidden="1" customHeight="1" x14ac:dyDescent="0.25"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</row>
    <row r="398" spans="3:54" ht="20.100000000000001" hidden="1" customHeight="1" x14ac:dyDescent="0.25"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</row>
    <row r="399" spans="3:54" ht="20.100000000000001" hidden="1" customHeight="1" x14ac:dyDescent="0.25"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</row>
    <row r="400" spans="3:54" ht="20.100000000000001" hidden="1" customHeight="1" x14ac:dyDescent="0.25"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</row>
    <row r="401" spans="3:54" ht="20.100000000000001" hidden="1" customHeight="1" x14ac:dyDescent="0.25"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</row>
    <row r="402" spans="3:54" ht="20.100000000000001" hidden="1" customHeight="1" x14ac:dyDescent="0.25"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</row>
    <row r="403" spans="3:54" ht="20.100000000000001" hidden="1" customHeight="1" x14ac:dyDescent="0.25"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</row>
    <row r="404" spans="3:54" ht="20.100000000000001" hidden="1" customHeight="1" x14ac:dyDescent="0.25"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</row>
    <row r="405" spans="3:54" ht="20.100000000000001" hidden="1" customHeight="1" x14ac:dyDescent="0.25"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</row>
    <row r="406" spans="3:54" ht="20.100000000000001" hidden="1" customHeight="1" x14ac:dyDescent="0.25"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</row>
    <row r="407" spans="3:54" ht="20.100000000000001" hidden="1" customHeight="1" x14ac:dyDescent="0.25"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</row>
    <row r="408" spans="3:54" ht="20.100000000000001" hidden="1" customHeight="1" x14ac:dyDescent="0.25"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</row>
    <row r="409" spans="3:54" ht="20.100000000000001" hidden="1" customHeight="1" x14ac:dyDescent="0.25"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</row>
    <row r="410" spans="3:54" ht="20.100000000000001" hidden="1" customHeight="1" x14ac:dyDescent="0.25"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</row>
    <row r="411" spans="3:54" ht="20.100000000000001" hidden="1" customHeight="1" x14ac:dyDescent="0.25"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</row>
    <row r="412" spans="3:54" ht="20.100000000000001" hidden="1" customHeight="1" x14ac:dyDescent="0.25"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</row>
    <row r="413" spans="3:54" ht="20.100000000000001" hidden="1" customHeight="1" x14ac:dyDescent="0.25"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</row>
    <row r="414" spans="3:54" ht="20.100000000000001" hidden="1" customHeight="1" x14ac:dyDescent="0.25"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</row>
    <row r="415" spans="3:54" ht="20.100000000000001" hidden="1" customHeight="1" x14ac:dyDescent="0.25"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</row>
    <row r="416" spans="3:54" ht="20.100000000000001" hidden="1" customHeight="1" x14ac:dyDescent="0.25"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</row>
    <row r="417" spans="3:54" ht="20.100000000000001" hidden="1" customHeight="1" x14ac:dyDescent="0.25"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</row>
    <row r="418" spans="3:54" ht="20.100000000000001" hidden="1" customHeight="1" x14ac:dyDescent="0.25"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</row>
    <row r="419" spans="3:54" ht="20.100000000000001" hidden="1" customHeight="1" x14ac:dyDescent="0.25"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</row>
    <row r="420" spans="3:54" ht="20.100000000000001" hidden="1" customHeight="1" x14ac:dyDescent="0.25"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</row>
    <row r="421" spans="3:54" ht="20.100000000000001" hidden="1" customHeight="1" x14ac:dyDescent="0.25"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</row>
    <row r="422" spans="3:54" ht="20.100000000000001" hidden="1" customHeight="1" x14ac:dyDescent="0.25"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</row>
    <row r="423" spans="3:54" ht="20.100000000000001" hidden="1" customHeight="1" x14ac:dyDescent="0.25"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</row>
    <row r="424" spans="3:54" ht="20.100000000000001" hidden="1" customHeight="1" x14ac:dyDescent="0.25"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</row>
    <row r="425" spans="3:54" ht="20.100000000000001" hidden="1" customHeight="1" x14ac:dyDescent="0.25"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</row>
    <row r="426" spans="3:54" ht="20.100000000000001" hidden="1" customHeight="1" x14ac:dyDescent="0.25"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</row>
    <row r="427" spans="3:54" ht="20.100000000000001" hidden="1" customHeight="1" x14ac:dyDescent="0.25"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</row>
    <row r="428" spans="3:54" ht="20.100000000000001" hidden="1" customHeight="1" x14ac:dyDescent="0.25"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</row>
    <row r="429" spans="3:54" ht="20.100000000000001" hidden="1" customHeight="1" x14ac:dyDescent="0.25"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</row>
    <row r="430" spans="3:54" ht="20.100000000000001" hidden="1" customHeight="1" x14ac:dyDescent="0.25"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</row>
    <row r="431" spans="3:54" ht="20.100000000000001" hidden="1" customHeight="1" x14ac:dyDescent="0.25"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</row>
    <row r="432" spans="3:54" ht="20.100000000000001" hidden="1" customHeight="1" x14ac:dyDescent="0.25"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</row>
    <row r="433" spans="3:54" ht="20.100000000000001" hidden="1" customHeight="1" x14ac:dyDescent="0.25"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</row>
    <row r="434" spans="3:54" ht="20.100000000000001" hidden="1" customHeight="1" x14ac:dyDescent="0.25"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</row>
    <row r="435" spans="3:54" ht="20.100000000000001" hidden="1" customHeight="1" x14ac:dyDescent="0.25"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</row>
    <row r="436" spans="3:54" ht="20.100000000000001" hidden="1" customHeight="1" x14ac:dyDescent="0.25"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</row>
    <row r="437" spans="3:54" ht="20.100000000000001" hidden="1" customHeight="1" x14ac:dyDescent="0.25"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</row>
    <row r="438" spans="3:54" ht="20.100000000000001" hidden="1" customHeight="1" x14ac:dyDescent="0.25"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</row>
    <row r="439" spans="3:54" ht="20.100000000000001" hidden="1" customHeight="1" x14ac:dyDescent="0.25"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</row>
    <row r="440" spans="3:54" ht="20.100000000000001" hidden="1" customHeight="1" x14ac:dyDescent="0.25"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</row>
    <row r="441" spans="3:54" ht="20.100000000000001" hidden="1" customHeight="1" x14ac:dyDescent="0.25"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</row>
    <row r="442" spans="3:54" ht="20.100000000000001" hidden="1" customHeight="1" x14ac:dyDescent="0.25"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</row>
    <row r="443" spans="3:54" ht="20.100000000000001" hidden="1" customHeight="1" x14ac:dyDescent="0.25"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</row>
    <row r="444" spans="3:54" ht="20.100000000000001" hidden="1" customHeight="1" x14ac:dyDescent="0.25"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</row>
    <row r="445" spans="3:54" ht="20.100000000000001" hidden="1" customHeight="1" x14ac:dyDescent="0.25"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</row>
    <row r="446" spans="3:54" ht="20.100000000000001" hidden="1" customHeight="1" x14ac:dyDescent="0.25"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</row>
    <row r="447" spans="3:54" ht="20.100000000000001" hidden="1" customHeight="1" x14ac:dyDescent="0.25"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</row>
    <row r="448" spans="3:54" ht="20.100000000000001" hidden="1" customHeight="1" x14ac:dyDescent="0.25"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</row>
    <row r="449" spans="3:54" ht="20.100000000000001" hidden="1" customHeight="1" x14ac:dyDescent="0.25"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</row>
    <row r="450" spans="3:54" ht="20.100000000000001" hidden="1" customHeight="1" x14ac:dyDescent="0.25"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</row>
    <row r="451" spans="3:54" ht="20.100000000000001" hidden="1" customHeight="1" x14ac:dyDescent="0.25"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</row>
    <row r="452" spans="3:54" ht="20.100000000000001" hidden="1" customHeight="1" x14ac:dyDescent="0.25"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</row>
    <row r="453" spans="3:54" ht="20.100000000000001" hidden="1" customHeight="1" x14ac:dyDescent="0.25"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</row>
    <row r="454" spans="3:54" ht="20.100000000000001" hidden="1" customHeight="1" x14ac:dyDescent="0.25"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</row>
    <row r="455" spans="3:54" ht="20.100000000000001" hidden="1" customHeight="1" x14ac:dyDescent="0.25"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</row>
    <row r="456" spans="3:54" ht="20.100000000000001" hidden="1" customHeight="1" x14ac:dyDescent="0.25"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</row>
    <row r="457" spans="3:54" ht="20.100000000000001" hidden="1" customHeight="1" x14ac:dyDescent="0.25"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</row>
    <row r="458" spans="3:54" ht="20.100000000000001" hidden="1" customHeight="1" x14ac:dyDescent="0.25"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</row>
    <row r="459" spans="3:54" ht="20.100000000000001" hidden="1" customHeight="1" x14ac:dyDescent="0.25"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</row>
    <row r="460" spans="3:54" ht="20.100000000000001" hidden="1" customHeight="1" x14ac:dyDescent="0.25"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</row>
    <row r="461" spans="3:54" ht="20.100000000000001" hidden="1" customHeight="1" x14ac:dyDescent="0.25"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</row>
    <row r="462" spans="3:54" ht="20.100000000000001" hidden="1" customHeight="1" x14ac:dyDescent="0.25"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</row>
    <row r="463" spans="3:54" ht="20.100000000000001" hidden="1" customHeight="1" x14ac:dyDescent="0.25"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</row>
    <row r="464" spans="3:54" ht="20.100000000000001" hidden="1" customHeight="1" x14ac:dyDescent="0.25"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</row>
    <row r="465" spans="3:54" ht="20.100000000000001" hidden="1" customHeight="1" x14ac:dyDescent="0.25"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</row>
    <row r="466" spans="3:54" ht="20.100000000000001" hidden="1" customHeight="1" x14ac:dyDescent="0.25"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</row>
    <row r="467" spans="3:54" ht="20.100000000000001" hidden="1" customHeight="1" x14ac:dyDescent="0.25"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</row>
    <row r="468" spans="3:54" ht="20.100000000000001" hidden="1" customHeight="1" x14ac:dyDescent="0.25"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</row>
    <row r="469" spans="3:54" ht="20.100000000000001" hidden="1" customHeight="1" x14ac:dyDescent="0.25"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</row>
    <row r="470" spans="3:54" ht="20.100000000000001" hidden="1" customHeight="1" x14ac:dyDescent="0.25"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</row>
    <row r="471" spans="3:54" ht="20.100000000000001" hidden="1" customHeight="1" x14ac:dyDescent="0.25"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</row>
    <row r="472" spans="3:54" ht="20.100000000000001" hidden="1" customHeight="1" x14ac:dyDescent="0.25"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</row>
    <row r="473" spans="3:54" ht="20.100000000000001" hidden="1" customHeight="1" x14ac:dyDescent="0.25"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</row>
    <row r="474" spans="3:54" ht="20.100000000000001" hidden="1" customHeight="1" x14ac:dyDescent="0.25"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</row>
    <row r="475" spans="3:54" ht="20.100000000000001" hidden="1" customHeight="1" x14ac:dyDescent="0.25"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</row>
    <row r="476" spans="3:54" ht="20.100000000000001" hidden="1" customHeight="1" x14ac:dyDescent="0.25"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</row>
    <row r="477" spans="3:54" ht="20.100000000000001" hidden="1" customHeight="1" x14ac:dyDescent="0.25"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</row>
    <row r="478" spans="3:54" ht="20.100000000000001" hidden="1" customHeight="1" x14ac:dyDescent="0.25"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</row>
    <row r="479" spans="3:54" ht="20.100000000000001" hidden="1" customHeight="1" x14ac:dyDescent="0.25"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</row>
    <row r="480" spans="3:54" ht="20.100000000000001" hidden="1" customHeight="1" x14ac:dyDescent="0.25"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</row>
    <row r="481" spans="3:54" ht="20.100000000000001" hidden="1" customHeight="1" x14ac:dyDescent="0.25"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</row>
    <row r="482" spans="3:54" ht="20.100000000000001" hidden="1" customHeight="1" x14ac:dyDescent="0.25"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</row>
    <row r="483" spans="3:54" ht="20.100000000000001" hidden="1" customHeight="1" x14ac:dyDescent="0.25"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</row>
    <row r="484" spans="3:54" ht="20.100000000000001" hidden="1" customHeight="1" x14ac:dyDescent="0.25"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</row>
    <row r="485" spans="3:54" ht="20.100000000000001" hidden="1" customHeight="1" x14ac:dyDescent="0.25"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</row>
    <row r="486" spans="3:54" ht="20.100000000000001" hidden="1" customHeight="1" x14ac:dyDescent="0.25"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</row>
    <row r="487" spans="3:54" ht="20.100000000000001" hidden="1" customHeight="1" x14ac:dyDescent="0.25"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</row>
    <row r="488" spans="3:54" ht="20.100000000000001" hidden="1" customHeight="1" x14ac:dyDescent="0.25"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</row>
    <row r="489" spans="3:54" ht="20.100000000000001" hidden="1" customHeight="1" x14ac:dyDescent="0.25"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</row>
    <row r="490" spans="3:54" ht="20.100000000000001" hidden="1" customHeight="1" x14ac:dyDescent="0.25"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</row>
    <row r="491" spans="3:54" ht="20.100000000000001" hidden="1" customHeight="1" x14ac:dyDescent="0.25"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</row>
    <row r="492" spans="3:54" ht="20.100000000000001" hidden="1" customHeight="1" x14ac:dyDescent="0.25"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</row>
    <row r="493" spans="3:54" ht="20.100000000000001" hidden="1" customHeight="1" x14ac:dyDescent="0.25"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</row>
    <row r="494" spans="3:54" ht="20.100000000000001" hidden="1" customHeight="1" x14ac:dyDescent="0.25"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</row>
    <row r="495" spans="3:54" ht="20.100000000000001" hidden="1" customHeight="1" x14ac:dyDescent="0.25"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</row>
    <row r="496" spans="3:54" ht="20.100000000000001" hidden="1" customHeight="1" x14ac:dyDescent="0.25"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</row>
    <row r="497" spans="3:54" ht="20.100000000000001" hidden="1" customHeight="1" x14ac:dyDescent="0.25"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</row>
    <row r="498" spans="3:54" ht="20.100000000000001" hidden="1" customHeight="1" x14ac:dyDescent="0.25"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</row>
    <row r="499" spans="3:54" ht="20.100000000000001" hidden="1" customHeight="1" x14ac:dyDescent="0.25"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</row>
    <row r="500" spans="3:54" ht="20.100000000000001" hidden="1" customHeight="1" x14ac:dyDescent="0.25"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</row>
    <row r="501" spans="3:54" ht="20.100000000000001" hidden="1" customHeight="1" x14ac:dyDescent="0.25"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</row>
    <row r="502" spans="3:54" ht="20.100000000000001" hidden="1" customHeight="1" x14ac:dyDescent="0.25"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</row>
    <row r="503" spans="3:54" ht="20.100000000000001" hidden="1" customHeight="1" x14ac:dyDescent="0.25"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</row>
    <row r="504" spans="3:54" ht="20.100000000000001" hidden="1" customHeight="1" x14ac:dyDescent="0.25"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</row>
    <row r="505" spans="3:54" ht="20.100000000000001" hidden="1" customHeight="1" x14ac:dyDescent="0.25"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</row>
    <row r="506" spans="3:54" ht="20.100000000000001" hidden="1" customHeight="1" x14ac:dyDescent="0.25"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</row>
    <row r="507" spans="3:54" ht="20.100000000000001" hidden="1" customHeight="1" x14ac:dyDescent="0.25"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</row>
    <row r="508" spans="3:54" ht="20.100000000000001" hidden="1" customHeight="1" x14ac:dyDescent="0.25"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</row>
    <row r="509" spans="3:54" ht="20.100000000000001" hidden="1" customHeight="1" x14ac:dyDescent="0.25"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</row>
    <row r="510" spans="3:54" ht="20.100000000000001" hidden="1" customHeight="1" x14ac:dyDescent="0.25"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</row>
    <row r="511" spans="3:54" ht="20.100000000000001" hidden="1" customHeight="1" x14ac:dyDescent="0.25"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</row>
    <row r="512" spans="3:54" ht="20.100000000000001" hidden="1" customHeight="1" x14ac:dyDescent="0.25"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</row>
    <row r="513" spans="3:54" ht="20.100000000000001" hidden="1" customHeight="1" x14ac:dyDescent="0.25"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</row>
    <row r="514" spans="3:54" ht="20.100000000000001" hidden="1" customHeight="1" x14ac:dyDescent="0.25"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</row>
    <row r="515" spans="3:54" ht="20.100000000000001" hidden="1" customHeight="1" x14ac:dyDescent="0.25"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</row>
  </sheetData>
  <sheetProtection sheet="1" objects="1" scenarios="1"/>
  <mergeCells count="71">
    <mergeCell ref="AD95:AH95"/>
    <mergeCell ref="AD96:AH96"/>
    <mergeCell ref="AB101:AI101"/>
    <mergeCell ref="AD111:AE111"/>
    <mergeCell ref="AE90:AH90"/>
    <mergeCell ref="AE91:AH91"/>
    <mergeCell ref="AE92:AH92"/>
    <mergeCell ref="AE93:AH93"/>
    <mergeCell ref="AE94:AH94"/>
    <mergeCell ref="AE68:AH68"/>
    <mergeCell ref="AE88:AF89"/>
    <mergeCell ref="AG88:AH89"/>
    <mergeCell ref="AD70:AG70"/>
    <mergeCell ref="AC75:AC77"/>
    <mergeCell ref="AE75:AF76"/>
    <mergeCell ref="AG75:AH76"/>
    <mergeCell ref="AE77:AH77"/>
    <mergeCell ref="AE78:AH78"/>
    <mergeCell ref="AE79:AH79"/>
    <mergeCell ref="AE80:AH80"/>
    <mergeCell ref="AE81:AH81"/>
    <mergeCell ref="AD82:AH82"/>
    <mergeCell ref="AD83:AH83"/>
    <mergeCell ref="AC49:AC51"/>
    <mergeCell ref="AE49:AF50"/>
    <mergeCell ref="AG49:AH50"/>
    <mergeCell ref="AE51:AH51"/>
    <mergeCell ref="AD69:AH69"/>
    <mergeCell ref="AE53:AH53"/>
    <mergeCell ref="AE54:AH54"/>
    <mergeCell ref="AE55:AH55"/>
    <mergeCell ref="AD56:AH56"/>
    <mergeCell ref="AD57:AH57"/>
    <mergeCell ref="AE62:AF63"/>
    <mergeCell ref="AG62:AH63"/>
    <mergeCell ref="AE64:AH64"/>
    <mergeCell ref="AE65:AH65"/>
    <mergeCell ref="AE66:AH66"/>
    <mergeCell ref="AE67:AH67"/>
    <mergeCell ref="AE52:AH52"/>
    <mergeCell ref="AE38:AH38"/>
    <mergeCell ref="AE39:AH39"/>
    <mergeCell ref="AE40:AH40"/>
    <mergeCell ref="AE41:AH41"/>
    <mergeCell ref="AE42:AH42"/>
    <mergeCell ref="AD43:AH43"/>
    <mergeCell ref="AD44:AH44"/>
    <mergeCell ref="AE30:AH30"/>
    <mergeCell ref="AE31:AH31"/>
    <mergeCell ref="AE32:AH32"/>
    <mergeCell ref="AB34:AI34"/>
    <mergeCell ref="AE36:AF37"/>
    <mergeCell ref="AG36:AH37"/>
    <mergeCell ref="AC26:AH26"/>
    <mergeCell ref="AC7:AC8"/>
    <mergeCell ref="AD7:AG7"/>
    <mergeCell ref="AD8:AF8"/>
    <mergeCell ref="AC10:AC11"/>
    <mergeCell ref="AD10:AG10"/>
    <mergeCell ref="AD11:AF11"/>
    <mergeCell ref="AC13:AC14"/>
    <mergeCell ref="AD13:AG13"/>
    <mergeCell ref="AD14:AF14"/>
    <mergeCell ref="AE16:AG16"/>
    <mergeCell ref="AE17:AG17"/>
    <mergeCell ref="AC5:AH5"/>
    <mergeCell ref="AC1:AH1"/>
    <mergeCell ref="AE2:AF2"/>
    <mergeCell ref="AG2:AH2"/>
    <mergeCell ref="AE3:AF3"/>
    <mergeCell ref="AG3:AH3"/>
  </mergeCells>
  <conditionalFormatting sqref="CR23 AE31:AE32">
    <cfRule type="cellIs" dxfId="83" priority="12" operator="equal">
      <formula>$CQ$23</formula>
    </cfRule>
  </conditionalFormatting>
  <conditionalFormatting sqref="CT23">
    <cfRule type="containsText" dxfId="82" priority="8" operator="containsText" text="1">
      <formula>NOT(ISERROR(SEARCH("1",CT23)))</formula>
    </cfRule>
    <cfRule type="cellIs" dxfId="81" priority="9" operator="equal">
      <formula>$CT$21</formula>
    </cfRule>
    <cfRule type="cellIs" dxfId="80" priority="10" operator="equal">
      <formula>$CT$21</formula>
    </cfRule>
    <cfRule type="cellIs" dxfId="79" priority="11" operator="equal">
      <formula>1</formula>
    </cfRule>
  </conditionalFormatting>
  <conditionalFormatting sqref="CR27">
    <cfRule type="cellIs" dxfId="78" priority="5" operator="equal">
      <formula>$CQ$27</formula>
    </cfRule>
    <cfRule type="cellIs" dxfId="77" priority="6" operator="equal">
      <formula>80</formula>
    </cfRule>
    <cfRule type="cellIs" dxfId="76" priority="7" operator="equal">
      <formula>$CQ$23</formula>
    </cfRule>
  </conditionalFormatting>
  <conditionalFormatting sqref="CT27">
    <cfRule type="containsText" dxfId="75" priority="1" operator="containsText" text="1">
      <formula>NOT(ISERROR(SEARCH("1",CT27)))</formula>
    </cfRule>
    <cfRule type="cellIs" dxfId="74" priority="2" operator="equal">
      <formula>$CT$21</formula>
    </cfRule>
    <cfRule type="cellIs" dxfId="73" priority="3" operator="equal">
      <formula>$CT$21</formula>
    </cfRule>
    <cfRule type="cellIs" dxfId="72" priority="4" operator="equal">
      <formula>1</formula>
    </cfRule>
  </conditionalFormatting>
  <conditionalFormatting sqref="AD44 AE45 AH45 AD57 AE58 AH58 AD70 AE71 AH70:AH71 AD83 AE84 AH84 AD96 AE97 AH97">
    <cfRule type="cellIs" dxfId="71" priority="13" operator="equal">
      <formula>$AU$56</formula>
    </cfRule>
  </conditionalFormatting>
  <conditionalFormatting sqref="AF45 AF58 AF71 AF84 AF97">
    <cfRule type="containsText" dxfId="70" priority="14" operator="containsText" text="0">
      <formula>NOT(ISERROR(SEARCH("0",AF45)))</formula>
    </cfRule>
    <cfRule type="cellIs" dxfId="69" priority="15" operator="equal">
      <formula>$AK$45</formula>
    </cfRule>
    <cfRule type="cellIs" dxfId="68" priority="16" operator="equal">
      <formula>$AJ$46</formula>
    </cfRule>
    <cfRule type="cellIs" dxfId="67" priority="17" operator="equal">
      <formula>0</formula>
    </cfRule>
    <cfRule type="cellIs" dxfId="66" priority="18" operator="equal">
      <formula>$AJ$46</formula>
    </cfRule>
    <cfRule type="cellIs" dxfId="65" priority="19" operator="equal">
      <formula>$AJ$46</formula>
    </cfRule>
    <cfRule type="cellIs" dxfId="64" priority="20" operator="equal">
      <formula>$AJ$42</formula>
    </cfRule>
    <cfRule type="cellIs" dxfId="63" priority="21" operator="equal">
      <formula>0</formula>
    </cfRule>
    <cfRule type="cellIs" dxfId="62" priority="22" operator="equal">
      <formula>$AU$56</formula>
    </cfRule>
  </conditionalFormatting>
  <dataValidations count="27">
    <dataValidation allowBlank="1" showInputMessage="1" showErrorMessage="1" promptTitle="Ecrire" prompt="Les choix de courses et les temps de récupération" sqref="AD37 AD50" xr:uid="{0A0C7AA1-9297-42E9-AC4F-8E3093B36789}"/>
    <dataValidation type="list" allowBlank="1" showInputMessage="1" showErrorMessage="1" sqref="AE3:AF3" xr:uid="{8516F3EB-44EE-4033-9E16-9FF09B2E2653}">
      <formula1>$AK$2:$AQ$2</formula1>
    </dataValidation>
    <dataValidation type="list" allowBlank="1" showInputMessage="1" showErrorMessage="1" promptTitle="A compléter" sqref="AG3:AH3" xr:uid="{7CF0A2BD-5CDA-417F-848E-8D88F4F5A5DD}">
      <formula1>$AS$1:$AS$3</formula1>
    </dataValidation>
    <dataValidation type="list" allowBlank="1" showInputMessage="1" showErrorMessage="1" sqref="AD41 AD93 AD67 AD54 AD80" xr:uid="{A02637A6-F5BF-49F9-8713-DD3F257B0E2E}">
      <formula1>$AL$39:$AL$44</formula1>
    </dataValidation>
    <dataValidation type="list" allowBlank="1" showInputMessage="1" showErrorMessage="1" promptTitle="Chaleur / Respiration" sqref="AD39 AD91 AD65 AD78 AD52" xr:uid="{75C3C230-C5BB-4A38-95C4-61B23CC2297D}">
      <formula1>$AL$33:$AL$37</formula1>
    </dataValidation>
    <dataValidation type="list" allowBlank="1" showInputMessage="1" showErrorMessage="1" sqref="AD32" xr:uid="{6F23D7BB-AEDF-4A6A-9C2D-42775883C287}">
      <formula1>$AO$26:$CJ$26</formula1>
    </dataValidation>
    <dataValidation type="list" allowBlank="1" showInputMessage="1" showErrorMessage="1" sqref="AD31" xr:uid="{55FC1BAC-14EC-44F4-BCDB-B654BA14001C}">
      <formula1>$AO$4:$BP$4</formula1>
    </dataValidation>
    <dataValidation type="list" allowBlank="1" showInputMessage="1" showErrorMessage="1" sqref="AE17 AG14 AG11 AG8" xr:uid="{AE57CC75-9D6F-4E93-9183-42EE00721D5C}">
      <formula1>$AN$5:$AN$25</formula1>
    </dataValidation>
    <dataValidation type="list" allowBlank="1" showInputMessage="1" showErrorMessage="1" sqref="AD40 AD92 AD66 AD61 AD53 AD79" xr:uid="{C10EB027-32D0-4E13-99C8-42CCD6EBC5C4}">
      <formula1>$AK$46:$AK$51</formula1>
    </dataValidation>
    <dataValidation type="list" allowBlank="1" showInputMessage="1" showErrorMessage="1" sqref="AE61" xr:uid="{A3978701-85AC-4DB0-86F3-E6C8BCBE6CD7}">
      <formula1>$AK$33:$AK$39</formula1>
    </dataValidation>
    <dataValidation type="list" allowBlank="1" showInputMessage="1" showErrorMessage="1" sqref="AD42 AD94 AD68 AD81 AD55" xr:uid="{6D94D32F-58AD-46B7-9817-950148FA8619}">
      <formula1>$AK$40:$AK$45</formula1>
    </dataValidation>
    <dataValidation type="list" allowBlank="1" showInputMessage="1" showErrorMessage="1" sqref="AG45 AG97 AG71 AG84 AG58" xr:uid="{587D3CEA-8ED2-4A1A-B462-3796B2B4287E}">
      <formula1>$AK$9:$AK$10</formula1>
    </dataValidation>
    <dataValidation type="list" allowBlank="1" showInputMessage="1" showErrorMessage="1" sqref="AF48 AG75 AG49 AG62 AG88 AG36:AH37" xr:uid="{64EC2A7B-BB79-4ECB-A32B-3A9DFC645AA7}">
      <formula1>$AJ$15:$AJ$19</formula1>
    </dataValidation>
    <dataValidation allowBlank="1" showInputMessage="1" showErrorMessage="1" promptTitle="double clic" prompt="Ecrire l'enchaînement des différentes courses (choisies) entrecoupé de récupérations actives" sqref="AD49 AD36 AD75 AD62 AD88" xr:uid="{1A90CFB1-798B-4DD9-A645-777C021DE246}"/>
    <dataValidation type="list" allowBlank="1" showInputMessage="1" showErrorMessage="1" sqref="CP25:CP26" xr:uid="{7B6DEB24-1C53-4813-89E6-6CAF70B22D37}">
      <formula1>$CL$4:$CL$54</formula1>
    </dataValidation>
    <dataValidation type="list" allowBlank="1" showInputMessage="1" showErrorMessage="1" promptTitle="ici" prompt="Choisir la distance réalisée dans la liste" sqref="CP24" xr:uid="{CAFB0544-BB64-435E-9227-C1D8AEE4C81A}">
      <formula1>$CL$4:$CL$54</formula1>
    </dataValidation>
    <dataValidation allowBlank="1" showInputMessage="1" showErrorMessage="1" promptTitle="double clic" prompt="Analyse de l'enchaînement de mes courses et voie(s) de progression" sqref="AD43 AD56 AD82 AD69 AD95" xr:uid="{0FC1A785-CB55-4D0E-97D7-6718F2413E0F}"/>
    <dataValidation allowBlank="1" showInputMessage="1" showErrorMessage="1" promptTitle="ici" prompt="Ecrire l'enchaînement des différentes courses (choisies) entrecoupé de récupérations actives" sqref="AD48" xr:uid="{70BDEAB7-DC12-40F7-9193-B58DCDD1F087}"/>
    <dataValidation type="list" allowBlank="1" showInputMessage="1" showErrorMessage="1" sqref="CQ23 CQ27" xr:uid="{05E8F04C-617B-49BB-B01B-590FDCDCFD1E}">
      <formula1>$AS$19:$AY$19</formula1>
    </dataValidation>
    <dataValidation type="list" allowBlank="1" showInputMessage="1" showErrorMessage="1" promptTitle="ici" prompt="choisir la distance réalisée dans la liste" sqref="CP23 CP27" xr:uid="{4DD12EA8-3AFB-4089-A24F-3D0584EB4956}">
      <formula1>$CK$4:$CK$31</formula1>
    </dataValidation>
    <dataValidation type="list" allowBlank="1" showInputMessage="1" showErrorMessage="1" promptTitle="ici" prompt="Choisir qui observe_x000a_Quel coureur observe ?" sqref="CP15" xr:uid="{AD7ACE28-92FC-45C2-A8FD-A5482222EF21}">
      <formula1>$CP$16:$CP$20</formula1>
    </dataValidation>
    <dataValidation allowBlank="1" showInputMessage="1" showErrorMessage="1" promptTitle="ici" prompt="écrire les sensations éprouvées et la fréquence cardiaque en fin de série(s)" sqref="AD14 AD11" xr:uid="{301CB32A-D9D2-4075-9744-846682B7A9C7}"/>
    <dataValidation allowBlank="1" showInputMessage="1" showErrorMessage="1" promptTitle="ici" prompt="écrire les sensations éprouvées lors de la leçon" sqref="AD8" xr:uid="{ADC94F0D-5A40-4E7C-B175-60AFEE46897D}"/>
    <dataValidation allowBlank="1" showInputMessage="1" showErrorMessage="1" promptTitle="ici" prompt="Bilan de la leçon précédente et objectif(s)" sqref="AD47:AE47 AD60:AE60 AD86:AE87 AD73:AE73 AD99:AE100" xr:uid="{7A4F0D5B-3017-43A4-9B10-B99F01A4CCF1}"/>
    <dataValidation type="list" allowBlank="1" showInputMessage="1" showErrorMessage="1" sqref="AE38:AH38 AE51:AH51 AE64:AH64 AE77:AH77 AE90:AH90" xr:uid="{CD488464-15FE-4364-AB5F-B7790C7D9A3A}">
      <formula1>$AT$55:$AZ$55</formula1>
    </dataValidation>
    <dataValidation type="list" allowBlank="1" showInputMessage="1" showErrorMessage="1" sqref="AE40:AH40 AE53:AH53 AE66:AH66 AE79:AH79 AE92:AH92" xr:uid="{83435EE3-13D4-41AC-97BA-6E0320658224}">
      <formula1>$AL$53:$AL$59</formula1>
    </dataValidation>
    <dataValidation type="list" allowBlank="1" showInputMessage="1" showErrorMessage="1" sqref="AE42:AH42 AE55:AH55 AE68:AH68 AE81:AH81 AE94:AH94" xr:uid="{7CB4B61E-AA78-489D-A3C4-FD8F245095F5}">
      <formula1>$AL$66:$AL$71</formula1>
    </dataValidation>
  </dataValidations>
  <pageMargins left="0.25" right="0.25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CBF453E-98FA-4430-884B-C4F8D89709AF}">
          <x14:formula1>
            <xm:f>OFFSET(Parametres!$M$1,1,1,Parametres!$O$2,1)</xm:f>
          </x14:formula1>
          <xm:sqref>AD3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093E0-6EC0-4191-8613-032024B2844D}">
  <sheetPr>
    <tabColor theme="0"/>
  </sheetPr>
  <dimension ref="A1:XFC515"/>
  <sheetViews>
    <sheetView showGridLines="0" showRowColHeaders="0" topLeftCell="AB1" zoomScale="70" zoomScaleNormal="70" workbookViewId="0">
      <selection activeCell="AC3" sqref="AC3"/>
    </sheetView>
  </sheetViews>
  <sheetFormatPr baseColWidth="10" defaultColWidth="0" defaultRowHeight="20.100000000000001" customHeight="1" zeroHeight="1" x14ac:dyDescent="0.25"/>
  <cols>
    <col min="1" max="26" width="5.85546875" style="4" hidden="1" customWidth="1"/>
    <col min="27" max="27" width="17.5703125" style="4" hidden="1" customWidth="1"/>
    <col min="28" max="28" width="4.7109375" style="4" customWidth="1"/>
    <col min="29" max="29" width="17.28515625" style="4" customWidth="1"/>
    <col min="30" max="30" width="54.5703125" style="4" customWidth="1"/>
    <col min="31" max="34" width="15.7109375" style="4" customWidth="1"/>
    <col min="35" max="35" width="10.7109375" style="4" customWidth="1"/>
    <col min="36" max="16383" width="6.28515625" style="4" hidden="1"/>
    <col min="16384" max="16384" width="21" style="4" hidden="1"/>
  </cols>
  <sheetData>
    <row r="1" spans="1:102" ht="83.25" customHeight="1" thickBot="1" x14ac:dyDescent="0.3">
      <c r="A1" s="70" t="s">
        <v>109</v>
      </c>
      <c r="B1" s="70" t="s">
        <v>123</v>
      </c>
      <c r="C1" s="70" t="s">
        <v>110</v>
      </c>
      <c r="D1" s="70" t="s">
        <v>111</v>
      </c>
      <c r="E1" s="70" t="s">
        <v>114</v>
      </c>
      <c r="F1" s="70" t="s">
        <v>124</v>
      </c>
      <c r="G1" s="71">
        <v>0.01</v>
      </c>
      <c r="H1" s="70" t="s">
        <v>125</v>
      </c>
      <c r="I1" s="70" t="s">
        <v>126</v>
      </c>
      <c r="J1" s="70" t="s">
        <v>127</v>
      </c>
      <c r="K1" s="70" t="s">
        <v>115</v>
      </c>
      <c r="L1" s="70" t="s">
        <v>128</v>
      </c>
      <c r="M1" s="70" t="s">
        <v>136</v>
      </c>
      <c r="N1" s="70" t="s">
        <v>129</v>
      </c>
      <c r="O1" s="70" t="s">
        <v>130</v>
      </c>
      <c r="P1" s="70" t="s">
        <v>131</v>
      </c>
      <c r="Q1" s="70" t="s">
        <v>132</v>
      </c>
      <c r="R1" s="70" t="s">
        <v>133</v>
      </c>
      <c r="S1" s="70" t="s">
        <v>134</v>
      </c>
      <c r="T1" s="70" t="s">
        <v>135</v>
      </c>
      <c r="AB1" s="207"/>
      <c r="AC1" s="343" t="s">
        <v>122</v>
      </c>
      <c r="AD1" s="344"/>
      <c r="AE1" s="344"/>
      <c r="AF1" s="344"/>
      <c r="AG1" s="344"/>
      <c r="AH1" s="344"/>
      <c r="AI1" s="207"/>
      <c r="AJ1" s="6"/>
      <c r="AP1" s="9"/>
      <c r="AQ1" s="9"/>
      <c r="AR1" s="9"/>
      <c r="AS1" s="40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</row>
    <row r="2" spans="1:102" ht="24.75" customHeight="1" thickBot="1" x14ac:dyDescent="0.45">
      <c r="A2" s="4" t="s">
        <v>137</v>
      </c>
      <c r="B2" s="4" t="str">
        <f>$AC$3</f>
        <v>Classe Test</v>
      </c>
      <c r="C2" s="4">
        <f>$AD$3</f>
        <v>0</v>
      </c>
      <c r="D2" s="4">
        <f>$AE$3</f>
        <v>0</v>
      </c>
      <c r="E2" s="4">
        <f>$AG$3</f>
        <v>0</v>
      </c>
      <c r="F2" s="4">
        <f>$AE$17</f>
        <v>10</v>
      </c>
      <c r="G2" s="4" t="str">
        <f>AE45</f>
        <v>Erreur</v>
      </c>
      <c r="H2" s="4" t="str">
        <f>IFERROR(AF45,"")</f>
        <v/>
      </c>
      <c r="I2" s="4">
        <f t="shared" ref="I2:J2" si="0">AG45</f>
        <v>0</v>
      </c>
      <c r="J2" s="4" t="str">
        <f t="shared" si="0"/>
        <v>Erreur</v>
      </c>
      <c r="K2" s="4" t="s">
        <v>301</v>
      </c>
      <c r="L2" s="4" t="s">
        <v>301</v>
      </c>
      <c r="M2" s="4" t="s">
        <v>302</v>
      </c>
      <c r="N2" s="4" t="s">
        <v>302</v>
      </c>
      <c r="O2" s="4" t="s">
        <v>302</v>
      </c>
      <c r="P2" s="4" t="s">
        <v>302</v>
      </c>
      <c r="Q2" s="4" t="s">
        <v>302</v>
      </c>
      <c r="R2" s="4" t="s">
        <v>302</v>
      </c>
      <c r="S2" s="4" t="s">
        <v>302</v>
      </c>
      <c r="T2" s="4" t="s">
        <v>302</v>
      </c>
      <c r="AB2" s="207"/>
      <c r="AC2" s="208" t="s">
        <v>89</v>
      </c>
      <c r="AD2" s="208" t="s">
        <v>90</v>
      </c>
      <c r="AE2" s="351" t="s">
        <v>111</v>
      </c>
      <c r="AF2" s="351"/>
      <c r="AG2" s="351" t="s">
        <v>114</v>
      </c>
      <c r="AH2" s="351"/>
      <c r="AI2" s="207"/>
      <c r="AJ2" s="6"/>
      <c r="AK2" s="55"/>
      <c r="AL2" s="38" t="s">
        <v>100</v>
      </c>
      <c r="AM2" s="38" t="s">
        <v>101</v>
      </c>
      <c r="AN2" s="38" t="s">
        <v>102</v>
      </c>
      <c r="AO2" s="39" t="s">
        <v>103</v>
      </c>
      <c r="AP2" s="39" t="s">
        <v>308</v>
      </c>
      <c r="AQ2" s="39" t="s">
        <v>309</v>
      </c>
      <c r="AR2" s="9"/>
      <c r="AS2" s="56" t="s">
        <v>112</v>
      </c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</row>
    <row r="3" spans="1:102" ht="39.950000000000003" customHeight="1" thickBot="1" x14ac:dyDescent="0.35">
      <c r="A3" s="4" t="s">
        <v>138</v>
      </c>
      <c r="B3" s="4" t="str">
        <f t="shared" ref="B3:B6" si="1">$AC$3</f>
        <v>Classe Test</v>
      </c>
      <c r="C3" s="4">
        <f t="shared" ref="C3:C6" si="2">$AD$3</f>
        <v>0</v>
      </c>
      <c r="D3" s="4">
        <f t="shared" ref="D3:D6" si="3">$AE$3</f>
        <v>0</v>
      </c>
      <c r="E3" s="4">
        <f t="shared" ref="E3:E6" si="4">$AG$3</f>
        <v>0</v>
      </c>
      <c r="F3" s="4">
        <f t="shared" ref="F3:F6" si="5">$AE$17</f>
        <v>10</v>
      </c>
      <c r="G3" s="4" t="str">
        <f>AE58</f>
        <v>Erreur</v>
      </c>
      <c r="H3" s="4" t="str">
        <f>IFERROR(AF58,"")</f>
        <v/>
      </c>
      <c r="I3" s="4">
        <f t="shared" ref="I3:J3" si="6">AG58</f>
        <v>0</v>
      </c>
      <c r="J3" s="4" t="str">
        <f t="shared" si="6"/>
        <v>Erreur</v>
      </c>
      <c r="K3" s="4" t="s">
        <v>301</v>
      </c>
      <c r="L3" s="4" t="s">
        <v>301</v>
      </c>
      <c r="M3" s="4" t="s">
        <v>302</v>
      </c>
      <c r="N3" s="4" t="s">
        <v>302</v>
      </c>
      <c r="O3" s="4" t="s">
        <v>302</v>
      </c>
      <c r="P3" s="4" t="s">
        <v>302</v>
      </c>
      <c r="Q3" s="4" t="s">
        <v>302</v>
      </c>
      <c r="R3" s="4" t="s">
        <v>302</v>
      </c>
      <c r="S3" s="4" t="s">
        <v>302</v>
      </c>
      <c r="T3" s="4" t="s">
        <v>302</v>
      </c>
      <c r="AB3" s="207"/>
      <c r="AC3" s="292" t="str">
        <f>'Coureur 1'!AC3</f>
        <v>Classe Test</v>
      </c>
      <c r="AD3" s="209"/>
      <c r="AE3" s="356"/>
      <c r="AF3" s="356"/>
      <c r="AG3" s="356"/>
      <c r="AH3" s="356"/>
      <c r="AI3" s="207"/>
      <c r="AJ3" s="66"/>
      <c r="AK3" s="9"/>
      <c r="AL3" s="19"/>
      <c r="AM3" s="9"/>
      <c r="AN3" s="19"/>
      <c r="AO3" s="6"/>
      <c r="AP3" s="6"/>
      <c r="AQ3" s="6"/>
      <c r="AR3" s="6"/>
      <c r="AS3" s="42" t="s">
        <v>113</v>
      </c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</row>
    <row r="4" spans="1:102" ht="15" customHeight="1" thickBot="1" x14ac:dyDescent="0.35">
      <c r="A4" s="4" t="s">
        <v>139</v>
      </c>
      <c r="B4" s="4" t="str">
        <f t="shared" si="1"/>
        <v>Classe Test</v>
      </c>
      <c r="C4" s="4">
        <f t="shared" si="2"/>
        <v>0</v>
      </c>
      <c r="D4" s="4">
        <f t="shared" si="3"/>
        <v>0</v>
      </c>
      <c r="E4" s="4">
        <f t="shared" si="4"/>
        <v>0</v>
      </c>
      <c r="F4" s="4">
        <f t="shared" si="5"/>
        <v>10</v>
      </c>
      <c r="G4" s="4" t="str">
        <f>AE71</f>
        <v>Erreur</v>
      </c>
      <c r="H4" s="4" t="str">
        <f>IFERROR(AF71,"")</f>
        <v/>
      </c>
      <c r="I4" s="4">
        <f t="shared" ref="I4:J4" si="7">AG71</f>
        <v>0</v>
      </c>
      <c r="J4" s="4" t="str">
        <f t="shared" si="7"/>
        <v>Erreur</v>
      </c>
      <c r="K4" s="4" t="s">
        <v>301</v>
      </c>
      <c r="L4" s="4" t="s">
        <v>301</v>
      </c>
      <c r="M4" s="4" t="s">
        <v>302</v>
      </c>
      <c r="N4" s="4" t="s">
        <v>302</v>
      </c>
      <c r="O4" s="4" t="s">
        <v>302</v>
      </c>
      <c r="P4" s="4" t="s">
        <v>302</v>
      </c>
      <c r="Q4" s="4" t="s">
        <v>302</v>
      </c>
      <c r="R4" s="4" t="s">
        <v>302</v>
      </c>
      <c r="S4" s="4" t="s">
        <v>302</v>
      </c>
      <c r="T4" s="4" t="s">
        <v>302</v>
      </c>
      <c r="AB4" s="207"/>
      <c r="AC4" s="210"/>
      <c r="AD4" s="207"/>
      <c r="AE4" s="210"/>
      <c r="AF4" s="210"/>
      <c r="AG4" s="210"/>
      <c r="AH4" s="210"/>
      <c r="AI4" s="207"/>
      <c r="AJ4" s="66"/>
      <c r="AK4" s="9"/>
      <c r="AL4" s="44"/>
      <c r="AM4" s="45"/>
      <c r="AN4" s="45" t="s">
        <v>4</v>
      </c>
      <c r="AO4" s="45">
        <v>150</v>
      </c>
      <c r="AP4" s="45">
        <v>160</v>
      </c>
      <c r="AQ4" s="45">
        <v>175</v>
      </c>
      <c r="AR4" s="45">
        <v>185</v>
      </c>
      <c r="AS4" s="45">
        <v>200</v>
      </c>
      <c r="AT4" s="45">
        <v>210</v>
      </c>
      <c r="AU4" s="45">
        <v>225</v>
      </c>
      <c r="AV4" s="45">
        <v>235</v>
      </c>
      <c r="AW4" s="45">
        <v>250</v>
      </c>
      <c r="AX4" s="45">
        <v>260</v>
      </c>
      <c r="AY4" s="45">
        <v>275</v>
      </c>
      <c r="AZ4" s="45">
        <v>285</v>
      </c>
      <c r="BA4" s="45">
        <v>300</v>
      </c>
      <c r="BB4" s="45">
        <v>310</v>
      </c>
      <c r="BC4" s="45">
        <v>325</v>
      </c>
      <c r="BD4" s="45">
        <v>335</v>
      </c>
      <c r="BE4" s="45">
        <v>350</v>
      </c>
      <c r="BF4" s="45">
        <v>360</v>
      </c>
      <c r="BG4" s="45">
        <v>375</v>
      </c>
      <c r="BH4" s="45">
        <v>385</v>
      </c>
      <c r="BI4" s="45">
        <v>400</v>
      </c>
      <c r="BJ4" s="45">
        <v>410</v>
      </c>
      <c r="BK4" s="45">
        <v>425</v>
      </c>
      <c r="BL4" s="46">
        <v>435</v>
      </c>
      <c r="BM4" s="46">
        <v>450</v>
      </c>
      <c r="BN4" s="46">
        <v>460</v>
      </c>
      <c r="BO4" s="46">
        <v>475</v>
      </c>
      <c r="BP4" s="46">
        <v>485</v>
      </c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>
        <v>150</v>
      </c>
      <c r="CL4" s="47">
        <v>300</v>
      </c>
    </row>
    <row r="5" spans="1:102" ht="39.950000000000003" customHeight="1" x14ac:dyDescent="0.25">
      <c r="A5" s="4" t="s">
        <v>140</v>
      </c>
      <c r="B5" s="4" t="str">
        <f t="shared" si="1"/>
        <v>Classe Test</v>
      </c>
      <c r="C5" s="4">
        <f t="shared" si="2"/>
        <v>0</v>
      </c>
      <c r="D5" s="4">
        <f t="shared" si="3"/>
        <v>0</v>
      </c>
      <c r="E5" s="4">
        <f t="shared" si="4"/>
        <v>0</v>
      </c>
      <c r="F5" s="4">
        <f t="shared" si="5"/>
        <v>10</v>
      </c>
      <c r="G5" s="4" t="str">
        <f>AE84</f>
        <v>Erreur</v>
      </c>
      <c r="H5" s="4" t="str">
        <f>IFERROR(AF84,"")</f>
        <v/>
      </c>
      <c r="I5" s="4">
        <f t="shared" ref="I5:J5" si="8">AG84</f>
        <v>0</v>
      </c>
      <c r="J5" s="4" t="str">
        <f t="shared" si="8"/>
        <v>Erreur</v>
      </c>
      <c r="K5" s="4" t="s">
        <v>301</v>
      </c>
      <c r="L5" s="4" t="s">
        <v>301</v>
      </c>
      <c r="M5" s="4" t="s">
        <v>302</v>
      </c>
      <c r="N5" s="4" t="s">
        <v>302</v>
      </c>
      <c r="O5" s="4" t="s">
        <v>302</v>
      </c>
      <c r="P5" s="4" t="s">
        <v>302</v>
      </c>
      <c r="Q5" s="4" t="s">
        <v>302</v>
      </c>
      <c r="R5" s="4" t="s">
        <v>302</v>
      </c>
      <c r="S5" s="4" t="s">
        <v>302</v>
      </c>
      <c r="T5" s="4" t="s">
        <v>302</v>
      </c>
      <c r="AB5" s="211"/>
      <c r="AC5" s="352" t="s">
        <v>118</v>
      </c>
      <c r="AD5" s="352"/>
      <c r="AE5" s="352"/>
      <c r="AF5" s="352"/>
      <c r="AG5" s="352"/>
      <c r="AH5" s="352"/>
      <c r="AI5" s="211"/>
      <c r="AJ5" s="8"/>
      <c r="AK5" s="9"/>
      <c r="AL5" s="48">
        <v>150</v>
      </c>
      <c r="AM5" s="44">
        <v>300</v>
      </c>
      <c r="AN5" s="57">
        <v>18</v>
      </c>
      <c r="AO5" s="58">
        <v>-75</v>
      </c>
      <c r="AP5" s="58">
        <v>-75</v>
      </c>
      <c r="AQ5" s="58">
        <v>-75</v>
      </c>
      <c r="AR5" s="58">
        <v>-75</v>
      </c>
      <c r="AS5" s="58">
        <v>-75</v>
      </c>
      <c r="AT5" s="58">
        <v>-75</v>
      </c>
      <c r="AU5" s="58">
        <v>-75</v>
      </c>
      <c r="AV5" s="58">
        <v>-75</v>
      </c>
      <c r="AW5" s="58">
        <v>-75</v>
      </c>
      <c r="AX5" s="58">
        <v>-75</v>
      </c>
      <c r="AY5" s="58">
        <v>-75</v>
      </c>
      <c r="AZ5" s="58">
        <v>-75</v>
      </c>
      <c r="BA5" s="58">
        <v>-75</v>
      </c>
      <c r="BB5" s="58">
        <v>-75</v>
      </c>
      <c r="BC5" s="58">
        <v>-75</v>
      </c>
      <c r="BD5" s="58">
        <v>75</v>
      </c>
      <c r="BE5" s="58">
        <v>75</v>
      </c>
      <c r="BF5" s="58">
        <v>80</v>
      </c>
      <c r="BG5" s="58">
        <v>80</v>
      </c>
      <c r="BH5" s="58">
        <v>85</v>
      </c>
      <c r="BI5" s="58">
        <v>85</v>
      </c>
      <c r="BJ5" s="58">
        <v>90</v>
      </c>
      <c r="BK5" s="58">
        <v>95</v>
      </c>
      <c r="BL5" s="59">
        <v>95</v>
      </c>
      <c r="BM5" s="59">
        <v>100</v>
      </c>
      <c r="BN5" s="59">
        <v>100</v>
      </c>
      <c r="BO5" s="59">
        <v>100</v>
      </c>
      <c r="BP5" s="59">
        <v>100</v>
      </c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>
        <v>160</v>
      </c>
      <c r="CL5" s="47">
        <v>310</v>
      </c>
    </row>
    <row r="6" spans="1:102" ht="15" customHeight="1" x14ac:dyDescent="0.3">
      <c r="A6" s="4" t="s">
        <v>141</v>
      </c>
      <c r="B6" s="4" t="str">
        <f t="shared" si="1"/>
        <v>Classe Test</v>
      </c>
      <c r="C6" s="4">
        <f t="shared" si="2"/>
        <v>0</v>
      </c>
      <c r="D6" s="4">
        <f t="shared" si="3"/>
        <v>0</v>
      </c>
      <c r="E6" s="4">
        <f t="shared" si="4"/>
        <v>0</v>
      </c>
      <c r="F6" s="4">
        <f t="shared" si="5"/>
        <v>10</v>
      </c>
      <c r="G6" s="4" t="str">
        <f>AE97</f>
        <v>Erreur</v>
      </c>
      <c r="H6" s="4" t="str">
        <f>IFERROR(AF97,"")</f>
        <v/>
      </c>
      <c r="I6" s="4">
        <f t="shared" ref="I6:J6" si="9">AG97</f>
        <v>0</v>
      </c>
      <c r="J6" s="4" t="str">
        <f t="shared" si="9"/>
        <v>Erreur</v>
      </c>
      <c r="K6" s="4" t="str">
        <f>IFERROR($AE$110,"Non éval")</f>
        <v/>
      </c>
      <c r="L6" s="4" t="str">
        <f>IF($AF$111="","Non éval",AF111)</f>
        <v>Non éval</v>
      </c>
      <c r="M6" s="4" t="s">
        <v>302</v>
      </c>
      <c r="N6" s="4" t="s">
        <v>302</v>
      </c>
      <c r="O6" s="4" t="s">
        <v>302</v>
      </c>
      <c r="P6" s="4" t="s">
        <v>302</v>
      </c>
      <c r="Q6" s="4" t="s">
        <v>302</v>
      </c>
      <c r="R6" s="4" t="s">
        <v>302</v>
      </c>
      <c r="S6" s="4" t="s">
        <v>302</v>
      </c>
      <c r="T6" s="4" t="s">
        <v>302</v>
      </c>
      <c r="AB6" s="207"/>
      <c r="AC6" s="212"/>
      <c r="AD6" s="212"/>
      <c r="AE6" s="213"/>
      <c r="AF6" s="212"/>
      <c r="AG6" s="210"/>
      <c r="AH6" s="210"/>
      <c r="AI6" s="207"/>
      <c r="AJ6" s="66"/>
      <c r="AK6" s="9"/>
      <c r="AL6" s="48">
        <v>160</v>
      </c>
      <c r="AM6" s="48">
        <v>310</v>
      </c>
      <c r="AN6" s="69">
        <v>17.5</v>
      </c>
      <c r="AO6" s="21">
        <v>-75</v>
      </c>
      <c r="AP6" s="21">
        <v>-75</v>
      </c>
      <c r="AQ6" s="21">
        <v>-75</v>
      </c>
      <c r="AR6" s="21">
        <v>-75</v>
      </c>
      <c r="AS6" s="21">
        <v>-75</v>
      </c>
      <c r="AT6" s="21">
        <v>-75</v>
      </c>
      <c r="AU6" s="21">
        <v>-75</v>
      </c>
      <c r="AV6" s="21">
        <v>-75</v>
      </c>
      <c r="AW6" s="21">
        <v>-75</v>
      </c>
      <c r="AX6" s="21">
        <v>-75</v>
      </c>
      <c r="AY6" s="21">
        <v>-75</v>
      </c>
      <c r="AZ6" s="21">
        <v>-75</v>
      </c>
      <c r="BA6" s="21">
        <v>-75</v>
      </c>
      <c r="BB6" s="21">
        <v>-75</v>
      </c>
      <c r="BC6" s="21">
        <v>75</v>
      </c>
      <c r="BD6" s="21">
        <v>75</v>
      </c>
      <c r="BE6" s="21">
        <v>80</v>
      </c>
      <c r="BF6" s="21">
        <v>80</v>
      </c>
      <c r="BG6" s="21">
        <v>85</v>
      </c>
      <c r="BH6" s="21">
        <v>85</v>
      </c>
      <c r="BI6" s="21">
        <v>90</v>
      </c>
      <c r="BJ6" s="21">
        <v>90</v>
      </c>
      <c r="BK6" s="21">
        <v>95</v>
      </c>
      <c r="BL6" s="43">
        <v>100</v>
      </c>
      <c r="BM6" s="43">
        <v>100</v>
      </c>
      <c r="BN6" s="43">
        <v>100</v>
      </c>
      <c r="BO6" s="43">
        <v>100</v>
      </c>
      <c r="BP6" s="43">
        <v>100</v>
      </c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>
        <v>175</v>
      </c>
      <c r="CL6" s="49">
        <v>325</v>
      </c>
    </row>
    <row r="7" spans="1:102" ht="39.950000000000003" customHeight="1" x14ac:dyDescent="0.3">
      <c r="AB7" s="207"/>
      <c r="AC7" s="345" t="s">
        <v>0</v>
      </c>
      <c r="AD7" s="353" t="s">
        <v>104</v>
      </c>
      <c r="AE7" s="353"/>
      <c r="AF7" s="353"/>
      <c r="AG7" s="354"/>
      <c r="AH7" s="214"/>
      <c r="AI7" s="207"/>
      <c r="AJ7" s="8"/>
      <c r="AK7" s="9"/>
      <c r="AL7" s="48">
        <v>175</v>
      </c>
      <c r="AM7" s="48">
        <v>325</v>
      </c>
      <c r="AN7" s="69">
        <v>17</v>
      </c>
      <c r="AO7" s="21">
        <v>-75</v>
      </c>
      <c r="AP7" s="21">
        <v>-75</v>
      </c>
      <c r="AQ7" s="21">
        <v>-75</v>
      </c>
      <c r="AR7" s="21">
        <v>-75</v>
      </c>
      <c r="AS7" s="21">
        <v>-75</v>
      </c>
      <c r="AT7" s="21">
        <v>-75</v>
      </c>
      <c r="AU7" s="21">
        <v>-75</v>
      </c>
      <c r="AV7" s="21">
        <v>-75</v>
      </c>
      <c r="AW7" s="21">
        <v>-75</v>
      </c>
      <c r="AX7" s="21">
        <v>-75</v>
      </c>
      <c r="AY7" s="21">
        <v>-75</v>
      </c>
      <c r="AZ7" s="21">
        <v>-75</v>
      </c>
      <c r="BA7" s="21">
        <v>-75</v>
      </c>
      <c r="BB7" s="21">
        <v>-75</v>
      </c>
      <c r="BC7" s="21">
        <v>75</v>
      </c>
      <c r="BD7" s="21">
        <v>75</v>
      </c>
      <c r="BE7" s="21">
        <v>80</v>
      </c>
      <c r="BF7" s="21">
        <v>85</v>
      </c>
      <c r="BG7" s="21">
        <v>85</v>
      </c>
      <c r="BH7" s="21">
        <v>90</v>
      </c>
      <c r="BI7" s="21">
        <v>90</v>
      </c>
      <c r="BJ7" s="21">
        <v>95</v>
      </c>
      <c r="BK7" s="21">
        <v>100</v>
      </c>
      <c r="BL7" s="43">
        <v>100</v>
      </c>
      <c r="BM7" s="43">
        <v>100</v>
      </c>
      <c r="BN7" s="43">
        <v>100</v>
      </c>
      <c r="BO7" s="43">
        <v>100</v>
      </c>
      <c r="BP7" s="43">
        <v>100</v>
      </c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>
        <v>185</v>
      </c>
      <c r="CL7" s="49">
        <v>335</v>
      </c>
    </row>
    <row r="8" spans="1:102" ht="39.950000000000003" customHeight="1" x14ac:dyDescent="0.3">
      <c r="AB8" s="207"/>
      <c r="AC8" s="345"/>
      <c r="AD8" s="355"/>
      <c r="AE8" s="355"/>
      <c r="AF8" s="355"/>
      <c r="AG8" s="215">
        <v>10</v>
      </c>
      <c r="AH8" s="216" t="s">
        <v>2</v>
      </c>
      <c r="AI8" s="207"/>
      <c r="AJ8" s="66"/>
      <c r="AK8" s="9"/>
      <c r="AL8" s="48">
        <v>185</v>
      </c>
      <c r="AM8" s="48">
        <v>335</v>
      </c>
      <c r="AN8" s="69">
        <v>16.5</v>
      </c>
      <c r="AO8" s="21">
        <v>-75</v>
      </c>
      <c r="AP8" s="21">
        <v>-75</v>
      </c>
      <c r="AQ8" s="21">
        <v>-75</v>
      </c>
      <c r="AR8" s="21">
        <v>-75</v>
      </c>
      <c r="AS8" s="21">
        <v>-75</v>
      </c>
      <c r="AT8" s="21">
        <v>-75</v>
      </c>
      <c r="AU8" s="21">
        <v>-75</v>
      </c>
      <c r="AV8" s="21">
        <v>-75</v>
      </c>
      <c r="AW8" s="21">
        <v>-75</v>
      </c>
      <c r="AX8" s="21">
        <v>-75</v>
      </c>
      <c r="AY8" s="21">
        <v>-75</v>
      </c>
      <c r="AZ8" s="21">
        <v>-75</v>
      </c>
      <c r="BA8" s="21">
        <v>-75</v>
      </c>
      <c r="BB8" s="21">
        <v>75</v>
      </c>
      <c r="BC8" s="21">
        <v>75</v>
      </c>
      <c r="BD8" s="21">
        <v>80</v>
      </c>
      <c r="BE8" s="21">
        <v>85</v>
      </c>
      <c r="BF8" s="21">
        <v>85</v>
      </c>
      <c r="BG8" s="21">
        <v>90</v>
      </c>
      <c r="BH8" s="21">
        <v>90</v>
      </c>
      <c r="BI8" s="21">
        <v>95</v>
      </c>
      <c r="BJ8" s="21">
        <v>100</v>
      </c>
      <c r="BK8" s="21">
        <v>100</v>
      </c>
      <c r="BL8" s="43">
        <v>100</v>
      </c>
      <c r="BM8" s="43">
        <v>100</v>
      </c>
      <c r="BN8" s="43">
        <v>100</v>
      </c>
      <c r="BO8" s="43">
        <v>100</v>
      </c>
      <c r="BP8" s="43">
        <v>100</v>
      </c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>
        <v>200</v>
      </c>
      <c r="CL8" s="49">
        <v>350</v>
      </c>
    </row>
    <row r="9" spans="1:102" ht="20.25" customHeight="1" x14ac:dyDescent="0.3">
      <c r="AB9" s="207"/>
      <c r="AC9" s="207"/>
      <c r="AD9" s="207"/>
      <c r="AE9" s="207"/>
      <c r="AF9" s="207"/>
      <c r="AG9" s="210"/>
      <c r="AH9" s="210"/>
      <c r="AI9" s="207"/>
      <c r="AJ9" s="66"/>
      <c r="AK9" s="9">
        <v>0</v>
      </c>
      <c r="AL9" s="48">
        <v>200</v>
      </c>
      <c r="AM9" s="48">
        <v>350</v>
      </c>
      <c r="AN9" s="69">
        <v>16</v>
      </c>
      <c r="AO9" s="21">
        <v>-75</v>
      </c>
      <c r="AP9" s="21">
        <v>-75</v>
      </c>
      <c r="AQ9" s="21">
        <v>-75</v>
      </c>
      <c r="AR9" s="21">
        <v>-75</v>
      </c>
      <c r="AS9" s="21">
        <v>-75</v>
      </c>
      <c r="AT9" s="21">
        <v>-75</v>
      </c>
      <c r="AU9" s="21">
        <v>-75</v>
      </c>
      <c r="AV9" s="21">
        <v>-75</v>
      </c>
      <c r="AW9" s="21">
        <v>-75</v>
      </c>
      <c r="AX9" s="21">
        <v>-75</v>
      </c>
      <c r="AY9" s="21">
        <v>-75</v>
      </c>
      <c r="AZ9" s="21">
        <v>-75</v>
      </c>
      <c r="BA9" s="21">
        <v>75</v>
      </c>
      <c r="BB9" s="21">
        <v>75</v>
      </c>
      <c r="BC9" s="21">
        <v>80</v>
      </c>
      <c r="BD9" s="21">
        <v>80</v>
      </c>
      <c r="BE9" s="21">
        <v>85</v>
      </c>
      <c r="BF9" s="21">
        <v>90</v>
      </c>
      <c r="BG9" s="21">
        <v>90</v>
      </c>
      <c r="BH9" s="21">
        <v>95</v>
      </c>
      <c r="BI9" s="21">
        <v>100</v>
      </c>
      <c r="BJ9" s="21">
        <v>100</v>
      </c>
      <c r="BK9" s="21">
        <v>100</v>
      </c>
      <c r="BL9" s="43">
        <v>100</v>
      </c>
      <c r="BM9" s="43">
        <v>100</v>
      </c>
      <c r="BN9" s="43">
        <v>100</v>
      </c>
      <c r="BO9" s="43">
        <v>100</v>
      </c>
      <c r="BP9" s="43">
        <v>100</v>
      </c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>
        <v>210</v>
      </c>
      <c r="CL9" s="49">
        <v>360</v>
      </c>
    </row>
    <row r="10" spans="1:102" ht="39.950000000000003" customHeight="1" x14ac:dyDescent="0.3">
      <c r="AB10" s="207"/>
      <c r="AC10" s="345" t="s">
        <v>63</v>
      </c>
      <c r="AD10" s="353" t="s">
        <v>105</v>
      </c>
      <c r="AE10" s="353"/>
      <c r="AF10" s="353"/>
      <c r="AG10" s="354"/>
      <c r="AH10" s="214"/>
      <c r="AI10" s="207"/>
      <c r="AJ10" s="66"/>
      <c r="AK10" s="9">
        <v>1</v>
      </c>
      <c r="AL10" s="48">
        <v>210</v>
      </c>
      <c r="AM10" s="48">
        <v>360</v>
      </c>
      <c r="AN10" s="69">
        <v>15.5</v>
      </c>
      <c r="AO10" s="21">
        <v>-75</v>
      </c>
      <c r="AP10" s="21">
        <v>-75</v>
      </c>
      <c r="AQ10" s="21">
        <v>-75</v>
      </c>
      <c r="AR10" s="21">
        <v>-75</v>
      </c>
      <c r="AS10" s="21">
        <v>-75</v>
      </c>
      <c r="AT10" s="21">
        <v>-75</v>
      </c>
      <c r="AU10" s="21">
        <v>-75</v>
      </c>
      <c r="AV10" s="21">
        <v>-75</v>
      </c>
      <c r="AW10" s="21">
        <v>-75</v>
      </c>
      <c r="AX10" s="21">
        <v>-75</v>
      </c>
      <c r="AY10" s="21">
        <v>-75</v>
      </c>
      <c r="AZ10" s="21">
        <v>-75</v>
      </c>
      <c r="BA10" s="21">
        <v>75</v>
      </c>
      <c r="BB10" s="21">
        <v>80</v>
      </c>
      <c r="BC10" s="21">
        <v>80</v>
      </c>
      <c r="BD10" s="21">
        <v>85</v>
      </c>
      <c r="BE10" s="21">
        <v>90</v>
      </c>
      <c r="BF10" s="21">
        <v>90</v>
      </c>
      <c r="BG10" s="21">
        <v>95</v>
      </c>
      <c r="BH10" s="21">
        <v>100</v>
      </c>
      <c r="BI10" s="21">
        <v>100</v>
      </c>
      <c r="BJ10" s="21">
        <v>100</v>
      </c>
      <c r="BK10" s="21">
        <v>100</v>
      </c>
      <c r="BL10" s="43">
        <v>100</v>
      </c>
      <c r="BM10" s="43">
        <v>100</v>
      </c>
      <c r="BN10" s="43">
        <v>100</v>
      </c>
      <c r="BO10" s="43">
        <v>100</v>
      </c>
      <c r="BP10" s="43">
        <v>100</v>
      </c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>
        <v>225</v>
      </c>
      <c r="CL10" s="49">
        <v>375</v>
      </c>
    </row>
    <row r="11" spans="1:102" ht="39.950000000000003" customHeight="1" x14ac:dyDescent="0.3">
      <c r="AB11" s="207"/>
      <c r="AC11" s="345"/>
      <c r="AD11" s="355"/>
      <c r="AE11" s="355"/>
      <c r="AF11" s="355"/>
      <c r="AG11" s="215">
        <v>10</v>
      </c>
      <c r="AH11" s="217" t="s">
        <v>2</v>
      </c>
      <c r="AI11" s="207"/>
      <c r="AJ11" s="66"/>
      <c r="AK11" s="9"/>
      <c r="AL11" s="48">
        <v>225</v>
      </c>
      <c r="AM11" s="48">
        <v>375</v>
      </c>
      <c r="AN11" s="69">
        <v>15</v>
      </c>
      <c r="AO11" s="21">
        <v>-75</v>
      </c>
      <c r="AP11" s="21">
        <v>-75</v>
      </c>
      <c r="AQ11" s="21">
        <v>-75</v>
      </c>
      <c r="AR11" s="21">
        <v>-75</v>
      </c>
      <c r="AS11" s="21">
        <v>-75</v>
      </c>
      <c r="AT11" s="21">
        <v>-75</v>
      </c>
      <c r="AU11" s="21">
        <v>-75</v>
      </c>
      <c r="AV11" s="21">
        <v>-75</v>
      </c>
      <c r="AW11" s="21">
        <v>-75</v>
      </c>
      <c r="AX11" s="21">
        <v>-75</v>
      </c>
      <c r="AY11" s="21">
        <v>-75</v>
      </c>
      <c r="AZ11" s="21">
        <v>75</v>
      </c>
      <c r="BA11" s="21">
        <v>80</v>
      </c>
      <c r="BB11" s="21">
        <v>80</v>
      </c>
      <c r="BC11" s="21">
        <v>85</v>
      </c>
      <c r="BD11" s="21">
        <v>85</v>
      </c>
      <c r="BE11" s="21">
        <v>90</v>
      </c>
      <c r="BF11" s="21">
        <v>95</v>
      </c>
      <c r="BG11" s="21">
        <v>100</v>
      </c>
      <c r="BH11" s="21">
        <v>100</v>
      </c>
      <c r="BI11" s="21">
        <v>100</v>
      </c>
      <c r="BJ11" s="21">
        <v>100</v>
      </c>
      <c r="BK11" s="21">
        <v>100</v>
      </c>
      <c r="BL11" s="43">
        <v>100</v>
      </c>
      <c r="BM11" s="43">
        <v>100</v>
      </c>
      <c r="BN11" s="43">
        <v>100</v>
      </c>
      <c r="BO11" s="43">
        <v>100</v>
      </c>
      <c r="BP11" s="43">
        <v>100</v>
      </c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>
        <v>235</v>
      </c>
      <c r="CL11" s="49">
        <v>385</v>
      </c>
    </row>
    <row r="12" spans="1:102" ht="23.25" customHeight="1" x14ac:dyDescent="0.3">
      <c r="AB12" s="207"/>
      <c r="AC12" s="207"/>
      <c r="AD12" s="207"/>
      <c r="AE12" s="207"/>
      <c r="AF12" s="207"/>
      <c r="AG12" s="207"/>
      <c r="AH12" s="210"/>
      <c r="AI12" s="207"/>
      <c r="AJ12" s="66"/>
      <c r="AK12" s="9"/>
      <c r="AL12" s="48">
        <v>235</v>
      </c>
      <c r="AM12" s="48">
        <v>385</v>
      </c>
      <c r="AN12" s="69">
        <v>14.5</v>
      </c>
      <c r="AO12" s="21">
        <v>-75</v>
      </c>
      <c r="AP12" s="21">
        <v>-75</v>
      </c>
      <c r="AQ12" s="21">
        <v>-75</v>
      </c>
      <c r="AR12" s="21">
        <v>-75</v>
      </c>
      <c r="AS12" s="21">
        <v>-75</v>
      </c>
      <c r="AT12" s="21">
        <v>-75</v>
      </c>
      <c r="AU12" s="21">
        <v>-75</v>
      </c>
      <c r="AV12" s="21">
        <v>-75</v>
      </c>
      <c r="AW12" s="21">
        <v>-75</v>
      </c>
      <c r="AX12" s="21">
        <v>-75</v>
      </c>
      <c r="AY12" s="21">
        <v>75</v>
      </c>
      <c r="AZ12" s="21">
        <v>75</v>
      </c>
      <c r="BA12" s="21">
        <v>80</v>
      </c>
      <c r="BB12" s="21">
        <v>85</v>
      </c>
      <c r="BC12" s="21">
        <v>90</v>
      </c>
      <c r="BD12" s="21">
        <v>90</v>
      </c>
      <c r="BE12" s="21">
        <v>95</v>
      </c>
      <c r="BF12" s="21">
        <v>95</v>
      </c>
      <c r="BG12" s="21">
        <v>100</v>
      </c>
      <c r="BH12" s="21">
        <v>100</v>
      </c>
      <c r="BI12" s="21">
        <v>100</v>
      </c>
      <c r="BJ12" s="21">
        <v>100</v>
      </c>
      <c r="BK12" s="21">
        <v>100</v>
      </c>
      <c r="BL12" s="43">
        <v>100</v>
      </c>
      <c r="BM12" s="43">
        <v>100</v>
      </c>
      <c r="BN12" s="43">
        <v>100</v>
      </c>
      <c r="BO12" s="43">
        <v>100</v>
      </c>
      <c r="BP12" s="43">
        <v>100</v>
      </c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>
        <v>250</v>
      </c>
      <c r="CL12" s="49">
        <v>400</v>
      </c>
    </row>
    <row r="13" spans="1:102" ht="39.950000000000003" customHeight="1" x14ac:dyDescent="0.3">
      <c r="AB13" s="207"/>
      <c r="AC13" s="346" t="s">
        <v>1</v>
      </c>
      <c r="AD13" s="353" t="s">
        <v>105</v>
      </c>
      <c r="AE13" s="353"/>
      <c r="AF13" s="353"/>
      <c r="AG13" s="354"/>
      <c r="AH13" s="214"/>
      <c r="AI13" s="207"/>
      <c r="AJ13" s="66"/>
      <c r="AK13" s="9"/>
      <c r="AL13" s="48">
        <v>250</v>
      </c>
      <c r="AM13" s="48">
        <v>400</v>
      </c>
      <c r="AN13" s="69">
        <v>14</v>
      </c>
      <c r="AO13" s="21">
        <v>-75</v>
      </c>
      <c r="AP13" s="21">
        <v>-75</v>
      </c>
      <c r="AQ13" s="21">
        <v>-75</v>
      </c>
      <c r="AR13" s="21">
        <v>-75</v>
      </c>
      <c r="AS13" s="21">
        <v>-75</v>
      </c>
      <c r="AT13" s="21">
        <v>-75</v>
      </c>
      <c r="AU13" s="21">
        <v>-75</v>
      </c>
      <c r="AV13" s="21">
        <v>-75</v>
      </c>
      <c r="AW13" s="21">
        <v>-75</v>
      </c>
      <c r="AX13" s="21">
        <v>-75</v>
      </c>
      <c r="AY13" s="21">
        <v>75</v>
      </c>
      <c r="AZ13" s="21">
        <v>80</v>
      </c>
      <c r="BA13" s="21">
        <v>85</v>
      </c>
      <c r="BB13" s="21">
        <v>85</v>
      </c>
      <c r="BC13" s="21">
        <v>90</v>
      </c>
      <c r="BD13" s="21">
        <v>95</v>
      </c>
      <c r="BE13" s="21">
        <v>100</v>
      </c>
      <c r="BF13" s="21">
        <v>100</v>
      </c>
      <c r="BG13" s="21">
        <v>100</v>
      </c>
      <c r="BH13" s="21">
        <v>100</v>
      </c>
      <c r="BI13" s="21">
        <v>100</v>
      </c>
      <c r="BJ13" s="21">
        <v>100</v>
      </c>
      <c r="BK13" s="21">
        <v>100</v>
      </c>
      <c r="BL13" s="43">
        <v>100</v>
      </c>
      <c r="BM13" s="43">
        <v>100</v>
      </c>
      <c r="BN13" s="43">
        <v>100</v>
      </c>
      <c r="BO13" s="43">
        <v>100</v>
      </c>
      <c r="BP13" s="43">
        <v>100</v>
      </c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>
        <v>260</v>
      </c>
      <c r="CL13" s="49">
        <v>410</v>
      </c>
    </row>
    <row r="14" spans="1:102" ht="39.950000000000003" customHeight="1" x14ac:dyDescent="0.3">
      <c r="AB14" s="207"/>
      <c r="AC14" s="347"/>
      <c r="AD14" s="355"/>
      <c r="AE14" s="355"/>
      <c r="AF14" s="355"/>
      <c r="AG14" s="215">
        <v>10</v>
      </c>
      <c r="AH14" s="218" t="s">
        <v>2</v>
      </c>
      <c r="AI14" s="207"/>
      <c r="AJ14" s="66"/>
      <c r="AK14" s="9"/>
      <c r="AL14" s="48">
        <v>260</v>
      </c>
      <c r="AM14" s="48">
        <v>410</v>
      </c>
      <c r="AN14" s="69">
        <v>13.5</v>
      </c>
      <c r="AO14" s="21">
        <v>-75</v>
      </c>
      <c r="AP14" s="21">
        <v>-75</v>
      </c>
      <c r="AQ14" s="21">
        <v>-75</v>
      </c>
      <c r="AR14" s="21">
        <v>-75</v>
      </c>
      <c r="AS14" s="21">
        <v>-75</v>
      </c>
      <c r="AT14" s="21">
        <v>-75</v>
      </c>
      <c r="AU14" s="21">
        <v>-75</v>
      </c>
      <c r="AV14" s="21">
        <v>-75</v>
      </c>
      <c r="AW14" s="21">
        <v>75</v>
      </c>
      <c r="AX14" s="21">
        <v>75</v>
      </c>
      <c r="AY14" s="21">
        <v>80</v>
      </c>
      <c r="AZ14" s="21">
        <v>85</v>
      </c>
      <c r="BA14" s="21">
        <v>90</v>
      </c>
      <c r="BB14" s="21">
        <v>90</v>
      </c>
      <c r="BC14" s="21">
        <v>95</v>
      </c>
      <c r="BD14" s="21">
        <v>100</v>
      </c>
      <c r="BE14" s="21">
        <v>100</v>
      </c>
      <c r="BF14" s="21">
        <v>100</v>
      </c>
      <c r="BG14" s="21">
        <v>100</v>
      </c>
      <c r="BH14" s="21">
        <v>100</v>
      </c>
      <c r="BI14" s="21">
        <v>100</v>
      </c>
      <c r="BJ14" s="21">
        <v>100</v>
      </c>
      <c r="BK14" s="21">
        <v>100</v>
      </c>
      <c r="BL14" s="43">
        <v>100</v>
      </c>
      <c r="BM14" s="43">
        <v>100</v>
      </c>
      <c r="BN14" s="43">
        <v>100</v>
      </c>
      <c r="BO14" s="43">
        <v>100</v>
      </c>
      <c r="BP14" s="43">
        <v>100</v>
      </c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>
        <v>275</v>
      </c>
      <c r="CL14" s="49">
        <v>425</v>
      </c>
      <c r="CN14" s="22" t="s">
        <v>11</v>
      </c>
      <c r="CO14" s="22" t="s">
        <v>12</v>
      </c>
      <c r="CP14" s="22" t="s">
        <v>22</v>
      </c>
      <c r="CQ14" s="36" t="s">
        <v>23</v>
      </c>
      <c r="CR14" s="36"/>
      <c r="CS14" s="23">
        <f>SUM(CR15,CR16,CR17,CR18,CR19)</f>
        <v>3</v>
      </c>
      <c r="CT14" s="24" t="s">
        <v>24</v>
      </c>
    </row>
    <row r="15" spans="1:102" ht="15" customHeight="1" x14ac:dyDescent="0.3">
      <c r="AB15" s="207"/>
      <c r="AC15" s="210"/>
      <c r="AD15" s="207"/>
      <c r="AE15" s="207"/>
      <c r="AF15" s="207"/>
      <c r="AG15" s="207"/>
      <c r="AH15" s="207"/>
      <c r="AI15" s="207"/>
      <c r="AJ15" s="67" t="s">
        <v>77</v>
      </c>
      <c r="AK15" s="9"/>
      <c r="AL15" s="48">
        <v>275</v>
      </c>
      <c r="AM15" s="48">
        <v>425</v>
      </c>
      <c r="AN15" s="69">
        <v>13</v>
      </c>
      <c r="AO15" s="21">
        <v>-75</v>
      </c>
      <c r="AP15" s="21">
        <v>-75</v>
      </c>
      <c r="AQ15" s="21">
        <v>-75</v>
      </c>
      <c r="AR15" s="21">
        <v>-75</v>
      </c>
      <c r="AS15" s="21">
        <v>-75</v>
      </c>
      <c r="AT15" s="21">
        <v>-75</v>
      </c>
      <c r="AU15" s="21">
        <v>-75</v>
      </c>
      <c r="AV15" s="21">
        <v>-75</v>
      </c>
      <c r="AW15" s="21">
        <v>75</v>
      </c>
      <c r="AX15" s="21">
        <v>80</v>
      </c>
      <c r="AY15" s="21">
        <v>85</v>
      </c>
      <c r="AZ15" s="21">
        <v>85</v>
      </c>
      <c r="BA15" s="21">
        <v>90</v>
      </c>
      <c r="BB15" s="21">
        <v>95</v>
      </c>
      <c r="BC15" s="21">
        <v>100</v>
      </c>
      <c r="BD15" s="21">
        <v>100</v>
      </c>
      <c r="BE15" s="21">
        <v>100</v>
      </c>
      <c r="BF15" s="21">
        <v>100</v>
      </c>
      <c r="BG15" s="21">
        <v>100</v>
      </c>
      <c r="BH15" s="21">
        <v>100</v>
      </c>
      <c r="BI15" s="21">
        <v>100</v>
      </c>
      <c r="BJ15" s="21">
        <v>100</v>
      </c>
      <c r="BK15" s="21">
        <v>100</v>
      </c>
      <c r="BL15" s="43">
        <v>100</v>
      </c>
      <c r="BM15" s="43">
        <v>100</v>
      </c>
      <c r="BN15" s="43">
        <v>100</v>
      </c>
      <c r="BO15" s="43">
        <v>100</v>
      </c>
      <c r="BP15" s="43">
        <v>100</v>
      </c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>
        <v>285</v>
      </c>
      <c r="CL15" s="49">
        <v>435</v>
      </c>
      <c r="CN15" s="25"/>
      <c r="CO15" s="25"/>
      <c r="CP15" s="25"/>
      <c r="CQ15" s="25"/>
      <c r="CR15" s="25">
        <f>IF(CR23=CQ23,1,0)</f>
        <v>0</v>
      </c>
      <c r="CS15" s="25"/>
      <c r="CT15" s="25"/>
    </row>
    <row r="16" spans="1:102" ht="39.950000000000003" customHeight="1" thickBot="1" x14ac:dyDescent="0.35">
      <c r="AB16" s="207"/>
      <c r="AC16" s="207"/>
      <c r="AD16" s="207"/>
      <c r="AE16" s="367" t="s">
        <v>3</v>
      </c>
      <c r="AF16" s="368"/>
      <c r="AG16" s="369"/>
      <c r="AH16" s="207"/>
      <c r="AI16" s="207"/>
      <c r="AJ16" s="67" t="s">
        <v>78</v>
      </c>
      <c r="AK16" s="9"/>
      <c r="AL16" s="48">
        <v>285</v>
      </c>
      <c r="AM16" s="48">
        <v>435</v>
      </c>
      <c r="AN16" s="69">
        <v>12.5</v>
      </c>
      <c r="AO16" s="21">
        <v>-75</v>
      </c>
      <c r="AP16" s="21">
        <v>-75</v>
      </c>
      <c r="AQ16" s="21">
        <v>-75</v>
      </c>
      <c r="AR16" s="21">
        <v>-75</v>
      </c>
      <c r="AS16" s="21">
        <v>-75</v>
      </c>
      <c r="AT16" s="21">
        <v>-75</v>
      </c>
      <c r="AU16" s="21">
        <v>-75</v>
      </c>
      <c r="AV16" s="21">
        <v>75</v>
      </c>
      <c r="AW16" s="21">
        <v>80</v>
      </c>
      <c r="AX16" s="21">
        <v>80</v>
      </c>
      <c r="AY16" s="21">
        <v>85</v>
      </c>
      <c r="AZ16" s="21">
        <v>90</v>
      </c>
      <c r="BA16" s="21">
        <v>95</v>
      </c>
      <c r="BB16" s="21">
        <v>100</v>
      </c>
      <c r="BC16" s="21">
        <v>100</v>
      </c>
      <c r="BD16" s="21">
        <v>100</v>
      </c>
      <c r="BE16" s="21">
        <v>100</v>
      </c>
      <c r="BF16" s="21">
        <v>100</v>
      </c>
      <c r="BG16" s="21">
        <v>100</v>
      </c>
      <c r="BH16" s="21">
        <v>100</v>
      </c>
      <c r="BI16" s="21">
        <v>100</v>
      </c>
      <c r="BJ16" s="21">
        <v>100</v>
      </c>
      <c r="BK16" s="21">
        <v>100</v>
      </c>
      <c r="BL16" s="43">
        <v>100</v>
      </c>
      <c r="BM16" s="43">
        <v>100</v>
      </c>
      <c r="BN16" s="43">
        <v>100</v>
      </c>
      <c r="BO16" s="43">
        <v>100</v>
      </c>
      <c r="BP16" s="43">
        <v>100</v>
      </c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>
        <v>300</v>
      </c>
      <c r="CL16" s="49">
        <v>450</v>
      </c>
      <c r="CN16" s="5"/>
      <c r="CO16" s="5"/>
      <c r="CP16" s="5" t="s">
        <v>6</v>
      </c>
      <c r="CQ16" s="5"/>
      <c r="CR16" s="5">
        <f>IF(CR24=CQ24,1,0)</f>
        <v>1</v>
      </c>
      <c r="CS16" s="5"/>
      <c r="CT16" s="5"/>
    </row>
    <row r="17" spans="28:98" ht="39.950000000000003" customHeight="1" thickBot="1" x14ac:dyDescent="0.35">
      <c r="AB17" s="207"/>
      <c r="AC17" s="207"/>
      <c r="AD17" s="207"/>
      <c r="AE17" s="371">
        <v>10</v>
      </c>
      <c r="AF17" s="372"/>
      <c r="AG17" s="373"/>
      <c r="AH17" s="219" t="s">
        <v>2</v>
      </c>
      <c r="AI17" s="207"/>
      <c r="AJ17" s="67" t="s">
        <v>79</v>
      </c>
      <c r="AK17" s="9"/>
      <c r="AL17" s="48">
        <v>300</v>
      </c>
      <c r="AM17" s="48">
        <v>450</v>
      </c>
      <c r="AN17" s="69">
        <v>12</v>
      </c>
      <c r="AO17" s="21">
        <v>-75</v>
      </c>
      <c r="AP17" s="21">
        <v>-75</v>
      </c>
      <c r="AQ17" s="21">
        <v>-75</v>
      </c>
      <c r="AR17" s="21">
        <v>-75</v>
      </c>
      <c r="AS17" s="21">
        <v>-75</v>
      </c>
      <c r="AT17" s="21">
        <v>-75</v>
      </c>
      <c r="AU17" s="21">
        <v>75</v>
      </c>
      <c r="AV17" s="21">
        <v>75</v>
      </c>
      <c r="AW17" s="21">
        <v>80</v>
      </c>
      <c r="AX17" s="21">
        <v>85</v>
      </c>
      <c r="AY17" s="21">
        <v>90</v>
      </c>
      <c r="AZ17" s="21">
        <v>95</v>
      </c>
      <c r="BA17" s="21">
        <v>100</v>
      </c>
      <c r="BB17" s="21">
        <v>100</v>
      </c>
      <c r="BC17" s="21">
        <v>100</v>
      </c>
      <c r="BD17" s="21">
        <v>100</v>
      </c>
      <c r="BE17" s="21">
        <v>100</v>
      </c>
      <c r="BF17" s="21">
        <v>100</v>
      </c>
      <c r="BG17" s="21">
        <v>100</v>
      </c>
      <c r="BH17" s="21">
        <v>100</v>
      </c>
      <c r="BI17" s="21">
        <v>100</v>
      </c>
      <c r="BJ17" s="21">
        <v>100</v>
      </c>
      <c r="BK17" s="21">
        <v>100</v>
      </c>
      <c r="BL17" s="43">
        <v>100</v>
      </c>
      <c r="BM17" s="43">
        <v>100</v>
      </c>
      <c r="BN17" s="43">
        <v>100</v>
      </c>
      <c r="BO17" s="43">
        <v>100</v>
      </c>
      <c r="BP17" s="43">
        <v>100</v>
      </c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>
        <v>310</v>
      </c>
      <c r="CL17" s="49">
        <v>460</v>
      </c>
      <c r="CN17" s="5"/>
      <c r="CO17" s="5"/>
      <c r="CP17" s="5" t="s">
        <v>7</v>
      </c>
      <c r="CQ17" s="5"/>
      <c r="CR17" s="5">
        <f>IF(CR25=CQ25,1,0)</f>
        <v>1</v>
      </c>
      <c r="CS17" s="5"/>
      <c r="CT17" s="5"/>
    </row>
    <row r="18" spans="28:98" ht="18.75" customHeight="1" x14ac:dyDescent="0.3">
      <c r="AB18" s="207"/>
      <c r="AC18" s="207"/>
      <c r="AD18" s="207"/>
      <c r="AE18" s="207"/>
      <c r="AF18" s="207"/>
      <c r="AG18" s="207"/>
      <c r="AH18" s="207"/>
      <c r="AI18" s="207"/>
      <c r="AJ18" s="67" t="s">
        <v>80</v>
      </c>
      <c r="AK18" s="9"/>
      <c r="AL18" s="48">
        <v>310</v>
      </c>
      <c r="AM18" s="48">
        <v>460</v>
      </c>
      <c r="AN18" s="69">
        <v>11.5</v>
      </c>
      <c r="AO18" s="21">
        <v>-75</v>
      </c>
      <c r="AP18" s="21">
        <v>-75</v>
      </c>
      <c r="AQ18" s="21">
        <v>-75</v>
      </c>
      <c r="AR18" s="21">
        <v>-75</v>
      </c>
      <c r="AS18" s="21">
        <v>-75</v>
      </c>
      <c r="AT18" s="21">
        <v>-75</v>
      </c>
      <c r="AU18" s="21">
        <v>75</v>
      </c>
      <c r="AV18" s="21">
        <v>80</v>
      </c>
      <c r="AW18" s="21">
        <v>85</v>
      </c>
      <c r="AX18" s="21">
        <v>90</v>
      </c>
      <c r="AY18" s="21">
        <v>95</v>
      </c>
      <c r="AZ18" s="21">
        <v>100</v>
      </c>
      <c r="BA18" s="21">
        <v>100</v>
      </c>
      <c r="BB18" s="21">
        <v>100</v>
      </c>
      <c r="BC18" s="21">
        <v>100</v>
      </c>
      <c r="BD18" s="21">
        <v>100</v>
      </c>
      <c r="BE18" s="21">
        <v>100</v>
      </c>
      <c r="BF18" s="21">
        <v>100</v>
      </c>
      <c r="BG18" s="21">
        <v>100</v>
      </c>
      <c r="BH18" s="21">
        <v>100</v>
      </c>
      <c r="BI18" s="21">
        <v>100</v>
      </c>
      <c r="BJ18" s="21">
        <v>100</v>
      </c>
      <c r="BK18" s="21">
        <v>100</v>
      </c>
      <c r="BL18" s="43">
        <v>100</v>
      </c>
      <c r="BM18" s="43">
        <v>100</v>
      </c>
      <c r="BN18" s="43">
        <v>100</v>
      </c>
      <c r="BO18" s="43">
        <v>100</v>
      </c>
      <c r="BP18" s="43">
        <v>100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>
        <v>325</v>
      </c>
      <c r="CL18" s="49">
        <v>475</v>
      </c>
      <c r="CN18" s="5"/>
      <c r="CO18" s="5"/>
      <c r="CP18" s="5" t="s">
        <v>8</v>
      </c>
      <c r="CQ18" s="5"/>
      <c r="CR18" s="5">
        <f>IF(CR26=CQ26,1,0)</f>
        <v>1</v>
      </c>
      <c r="CS18" s="5"/>
      <c r="CT18" s="5"/>
    </row>
    <row r="19" spans="28:98" ht="39.75" hidden="1" customHeight="1" x14ac:dyDescent="0.3">
      <c r="AB19" s="207"/>
      <c r="AC19" s="207"/>
      <c r="AD19" s="207"/>
      <c r="AE19" s="207"/>
      <c r="AF19" s="207"/>
      <c r="AG19" s="207"/>
      <c r="AH19" s="207"/>
      <c r="AI19" s="207"/>
      <c r="AJ19" s="67" t="s">
        <v>81</v>
      </c>
      <c r="AK19" s="9"/>
      <c r="AL19" s="48">
        <v>325</v>
      </c>
      <c r="AM19" s="48">
        <v>475</v>
      </c>
      <c r="AN19" s="69">
        <v>11</v>
      </c>
      <c r="AO19" s="21">
        <v>-75</v>
      </c>
      <c r="AP19" s="21">
        <v>-75</v>
      </c>
      <c r="AQ19" s="21">
        <v>-75</v>
      </c>
      <c r="AR19" s="21">
        <v>-75</v>
      </c>
      <c r="AS19" s="21">
        <v>-75</v>
      </c>
      <c r="AT19" s="21">
        <v>75</v>
      </c>
      <c r="AU19" s="21">
        <v>80</v>
      </c>
      <c r="AV19" s="21">
        <v>85</v>
      </c>
      <c r="AW19" s="21">
        <v>90</v>
      </c>
      <c r="AX19" s="21">
        <v>95</v>
      </c>
      <c r="AY19" s="21">
        <v>100</v>
      </c>
      <c r="AZ19" s="21">
        <v>100</v>
      </c>
      <c r="BA19" s="21">
        <v>100</v>
      </c>
      <c r="BB19" s="21">
        <v>100</v>
      </c>
      <c r="BC19" s="21">
        <v>100</v>
      </c>
      <c r="BD19" s="21">
        <v>100</v>
      </c>
      <c r="BE19" s="21">
        <v>100</v>
      </c>
      <c r="BF19" s="21">
        <v>100</v>
      </c>
      <c r="BG19" s="21">
        <v>100</v>
      </c>
      <c r="BH19" s="21">
        <v>100</v>
      </c>
      <c r="BI19" s="21">
        <v>100</v>
      </c>
      <c r="BJ19" s="21">
        <v>100</v>
      </c>
      <c r="BK19" s="21">
        <v>100</v>
      </c>
      <c r="BL19" s="43">
        <v>100</v>
      </c>
      <c r="BM19" s="43">
        <v>100</v>
      </c>
      <c r="BN19" s="43">
        <v>100</v>
      </c>
      <c r="BO19" s="43">
        <v>100</v>
      </c>
      <c r="BP19" s="43">
        <v>100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>
        <v>335</v>
      </c>
      <c r="CL19" s="49">
        <v>485</v>
      </c>
      <c r="CN19" s="5"/>
      <c r="CO19" s="5"/>
      <c r="CP19" s="5" t="s">
        <v>9</v>
      </c>
      <c r="CQ19" s="5"/>
      <c r="CR19" s="5">
        <f>IF(CR27=CQ27,1,0)</f>
        <v>0</v>
      </c>
      <c r="CS19" s="5"/>
      <c r="CT19" s="5"/>
    </row>
    <row r="20" spans="28:98" ht="11.25" hidden="1" customHeight="1" x14ac:dyDescent="0.3">
      <c r="AB20" s="207"/>
      <c r="AC20" s="207"/>
      <c r="AD20" s="207"/>
      <c r="AE20" s="207"/>
      <c r="AF20" s="207"/>
      <c r="AG20" s="207"/>
      <c r="AH20" s="207"/>
      <c r="AI20" s="207"/>
      <c r="AJ20" s="6"/>
      <c r="AK20" s="9"/>
      <c r="AL20" s="48">
        <v>335</v>
      </c>
      <c r="AM20" s="48">
        <v>485</v>
      </c>
      <c r="AN20" s="69">
        <v>10.5</v>
      </c>
      <c r="AO20" s="21">
        <v>-75</v>
      </c>
      <c r="AP20" s="21">
        <v>-75</v>
      </c>
      <c r="AQ20" s="21">
        <v>-75</v>
      </c>
      <c r="AR20" s="21">
        <v>-75</v>
      </c>
      <c r="AS20" s="21">
        <v>75</v>
      </c>
      <c r="AT20" s="21">
        <v>80</v>
      </c>
      <c r="AU20" s="21">
        <v>85</v>
      </c>
      <c r="AV20" s="21">
        <v>90</v>
      </c>
      <c r="AW20" s="21">
        <v>95</v>
      </c>
      <c r="AX20" s="21">
        <v>95</v>
      </c>
      <c r="AY20" s="21">
        <v>100</v>
      </c>
      <c r="AZ20" s="21">
        <v>100</v>
      </c>
      <c r="BA20" s="21">
        <v>100</v>
      </c>
      <c r="BB20" s="21">
        <v>100</v>
      </c>
      <c r="BC20" s="21">
        <v>100</v>
      </c>
      <c r="BD20" s="21">
        <v>100</v>
      </c>
      <c r="BE20" s="21">
        <v>100</v>
      </c>
      <c r="BF20" s="21">
        <v>100</v>
      </c>
      <c r="BG20" s="21">
        <v>100</v>
      </c>
      <c r="BH20" s="21">
        <v>100</v>
      </c>
      <c r="BI20" s="21">
        <v>100</v>
      </c>
      <c r="BJ20" s="21">
        <v>100</v>
      </c>
      <c r="BK20" s="21">
        <v>100</v>
      </c>
      <c r="BL20" s="43">
        <v>100</v>
      </c>
      <c r="BM20" s="43">
        <v>100</v>
      </c>
      <c r="BN20" s="43">
        <v>100</v>
      </c>
      <c r="BO20" s="43">
        <v>100</v>
      </c>
      <c r="BP20" s="43">
        <v>100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>
        <v>350</v>
      </c>
      <c r="CL20" s="49">
        <v>500</v>
      </c>
      <c r="CN20" s="5"/>
      <c r="CO20" s="5"/>
      <c r="CP20" s="5" t="s">
        <v>10</v>
      </c>
      <c r="CQ20" s="5"/>
      <c r="CR20" s="5"/>
      <c r="CS20" s="5"/>
      <c r="CT20" s="5"/>
    </row>
    <row r="21" spans="28:98" ht="39.75" hidden="1" customHeight="1" x14ac:dyDescent="0.3">
      <c r="AB21" s="207"/>
      <c r="AC21" s="207"/>
      <c r="AD21" s="207"/>
      <c r="AE21" s="207"/>
      <c r="AF21" s="207"/>
      <c r="AG21" s="207"/>
      <c r="AH21" s="207"/>
      <c r="AI21" s="207"/>
      <c r="AJ21" s="6"/>
      <c r="AK21" s="9"/>
      <c r="AL21" s="48">
        <v>350</v>
      </c>
      <c r="AM21" s="48">
        <v>500</v>
      </c>
      <c r="AN21" s="69">
        <v>10</v>
      </c>
      <c r="AO21" s="26">
        <v>-75</v>
      </c>
      <c r="AP21" s="26">
        <v>-75</v>
      </c>
      <c r="AQ21" s="26">
        <v>-75</v>
      </c>
      <c r="AR21" s="26">
        <v>-75</v>
      </c>
      <c r="AS21" s="21">
        <v>80</v>
      </c>
      <c r="AT21" s="21">
        <v>80</v>
      </c>
      <c r="AU21" s="21">
        <v>85</v>
      </c>
      <c r="AV21" s="21">
        <v>90</v>
      </c>
      <c r="AW21" s="21">
        <v>95</v>
      </c>
      <c r="AX21" s="21">
        <v>100</v>
      </c>
      <c r="AY21" s="21">
        <v>100</v>
      </c>
      <c r="AZ21" s="21">
        <v>100</v>
      </c>
      <c r="BA21" s="21">
        <v>100</v>
      </c>
      <c r="BB21" s="21">
        <v>100</v>
      </c>
      <c r="BC21" s="21">
        <v>100</v>
      </c>
      <c r="BD21" s="21">
        <v>100</v>
      </c>
      <c r="BE21" s="21">
        <v>100</v>
      </c>
      <c r="BF21" s="21">
        <v>100</v>
      </c>
      <c r="BG21" s="21">
        <v>100</v>
      </c>
      <c r="BH21" s="21">
        <v>100</v>
      </c>
      <c r="BI21" s="21">
        <v>100</v>
      </c>
      <c r="BJ21" s="21">
        <v>100</v>
      </c>
      <c r="BK21" s="21">
        <v>100</v>
      </c>
      <c r="BL21" s="43">
        <v>100</v>
      </c>
      <c r="BM21" s="43">
        <v>100</v>
      </c>
      <c r="BN21" s="43">
        <v>100</v>
      </c>
      <c r="BO21" s="43">
        <v>100</v>
      </c>
      <c r="BP21" s="43">
        <v>100</v>
      </c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>
        <v>360</v>
      </c>
      <c r="CL21" s="49">
        <v>510</v>
      </c>
      <c r="CN21" s="27"/>
      <c r="CO21" s="37" t="s">
        <v>16</v>
      </c>
      <c r="CP21" s="33" t="s">
        <v>17</v>
      </c>
      <c r="CQ21" s="33"/>
      <c r="CR21" s="28">
        <v>1</v>
      </c>
      <c r="CS21" s="28" t="s">
        <v>18</v>
      </c>
      <c r="CT21" s="28">
        <v>1</v>
      </c>
    </row>
    <row r="22" spans="28:98" ht="39.75" hidden="1" customHeight="1" x14ac:dyDescent="0.3">
      <c r="AB22" s="207"/>
      <c r="AC22" s="207"/>
      <c r="AD22" s="207"/>
      <c r="AE22" s="207"/>
      <c r="AF22" s="207"/>
      <c r="AG22" s="207"/>
      <c r="AH22" s="207"/>
      <c r="AI22" s="207"/>
      <c r="AJ22" s="8"/>
      <c r="AK22" s="9"/>
      <c r="AL22" s="48">
        <v>360</v>
      </c>
      <c r="AM22" s="48">
        <v>510</v>
      </c>
      <c r="AN22" s="69">
        <v>9.5</v>
      </c>
      <c r="AO22" s="26">
        <v>-75</v>
      </c>
      <c r="AP22" s="26">
        <v>-75</v>
      </c>
      <c r="AQ22" s="26">
        <v>-75</v>
      </c>
      <c r="AR22" s="21">
        <v>75</v>
      </c>
      <c r="AS22" s="21">
        <v>85</v>
      </c>
      <c r="AT22" s="21">
        <v>90</v>
      </c>
      <c r="AU22" s="21">
        <v>100</v>
      </c>
      <c r="AV22" s="21">
        <v>100</v>
      </c>
      <c r="AW22" s="21">
        <v>100</v>
      </c>
      <c r="AX22" s="21">
        <v>100</v>
      </c>
      <c r="AY22" s="21">
        <v>100</v>
      </c>
      <c r="AZ22" s="21">
        <v>100</v>
      </c>
      <c r="BA22" s="21">
        <v>100</v>
      </c>
      <c r="BB22" s="21">
        <v>100</v>
      </c>
      <c r="BC22" s="21">
        <v>100</v>
      </c>
      <c r="BD22" s="21">
        <v>100</v>
      </c>
      <c r="BE22" s="21">
        <v>100</v>
      </c>
      <c r="BF22" s="21">
        <v>100</v>
      </c>
      <c r="BG22" s="21">
        <v>100</v>
      </c>
      <c r="BH22" s="21">
        <v>100</v>
      </c>
      <c r="BI22" s="21">
        <v>100</v>
      </c>
      <c r="BJ22" s="21">
        <v>100</v>
      </c>
      <c r="BK22" s="21">
        <v>100</v>
      </c>
      <c r="BL22" s="43">
        <v>100</v>
      </c>
      <c r="BM22" s="43">
        <v>100</v>
      </c>
      <c r="BN22" s="43">
        <v>100</v>
      </c>
      <c r="BO22" s="43">
        <v>100</v>
      </c>
      <c r="BP22" s="43">
        <v>100</v>
      </c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>
        <v>375</v>
      </c>
      <c r="CL22" s="49">
        <v>525</v>
      </c>
      <c r="CN22" s="29"/>
      <c r="CO22" s="37"/>
      <c r="CP22" s="30" t="s">
        <v>20</v>
      </c>
      <c r="CQ22" s="30" t="s">
        <v>15</v>
      </c>
      <c r="CR22" s="30" t="s">
        <v>21</v>
      </c>
      <c r="CS22" s="30" t="s">
        <v>19</v>
      </c>
      <c r="CT22" s="30" t="s">
        <v>25</v>
      </c>
    </row>
    <row r="23" spans="28:98" ht="39.75" hidden="1" customHeight="1" x14ac:dyDescent="0.3">
      <c r="AB23" s="207"/>
      <c r="AC23" s="207"/>
      <c r="AD23" s="207"/>
      <c r="AE23" s="207"/>
      <c r="AF23" s="207"/>
      <c r="AG23" s="207"/>
      <c r="AH23" s="207"/>
      <c r="AI23" s="207"/>
      <c r="AJ23" s="6"/>
      <c r="AK23" s="9">
        <f>MATCH(AD31,$AO$4:$BP$4,0)</f>
        <v>7</v>
      </c>
      <c r="AL23" s="48">
        <v>375</v>
      </c>
      <c r="AM23" s="48">
        <v>525</v>
      </c>
      <c r="AN23" s="69">
        <v>9</v>
      </c>
      <c r="AO23" s="26">
        <v>-75</v>
      </c>
      <c r="AP23" s="26">
        <v>-75</v>
      </c>
      <c r="AQ23" s="21">
        <v>80</v>
      </c>
      <c r="AR23" s="21">
        <v>90</v>
      </c>
      <c r="AS23" s="21">
        <v>100</v>
      </c>
      <c r="AT23" s="21">
        <v>100</v>
      </c>
      <c r="AU23" s="21">
        <v>100</v>
      </c>
      <c r="AV23" s="21">
        <v>100</v>
      </c>
      <c r="AW23" s="21">
        <v>100</v>
      </c>
      <c r="AX23" s="21">
        <v>100</v>
      </c>
      <c r="AY23" s="21">
        <v>100</v>
      </c>
      <c r="AZ23" s="21">
        <v>100</v>
      </c>
      <c r="BA23" s="21">
        <v>100</v>
      </c>
      <c r="BB23" s="21">
        <v>100</v>
      </c>
      <c r="BC23" s="21">
        <v>100</v>
      </c>
      <c r="BD23" s="21">
        <v>100</v>
      </c>
      <c r="BE23" s="21">
        <v>100</v>
      </c>
      <c r="BF23" s="21">
        <v>100</v>
      </c>
      <c r="BG23" s="21">
        <v>100</v>
      </c>
      <c r="BH23" s="21">
        <v>100</v>
      </c>
      <c r="BI23" s="21">
        <v>100</v>
      </c>
      <c r="BJ23" s="21">
        <v>100</v>
      </c>
      <c r="BK23" s="21">
        <v>100</v>
      </c>
      <c r="BL23" s="43">
        <v>100</v>
      </c>
      <c r="BM23" s="43">
        <v>100</v>
      </c>
      <c r="BN23" s="43">
        <v>100</v>
      </c>
      <c r="BO23" s="43">
        <v>100</v>
      </c>
      <c r="BP23" s="43">
        <v>100</v>
      </c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>
        <v>385</v>
      </c>
      <c r="CL23" s="49">
        <v>535</v>
      </c>
      <c r="CN23" s="31" t="s">
        <v>13</v>
      </c>
      <c r="CO23" s="33"/>
      <c r="CP23" s="28">
        <v>425</v>
      </c>
      <c r="CQ23" s="28">
        <v>100</v>
      </c>
      <c r="CR23" s="28">
        <f>IF(CR21=1,INDEX($AO$5:$BP$25,$AK$24,$AK$23),"")</f>
        <v>85</v>
      </c>
      <c r="CS23" s="28">
        <v>95</v>
      </c>
      <c r="CT23" s="28" t="str">
        <f>IF(AND($CT$21=1,CS23&lt;=CR23),"1","0")</f>
        <v>0</v>
      </c>
    </row>
    <row r="24" spans="28:98" ht="39.75" hidden="1" customHeight="1" x14ac:dyDescent="0.3">
      <c r="AB24" s="207"/>
      <c r="AC24" s="207"/>
      <c r="AD24" s="207"/>
      <c r="AE24" s="207"/>
      <c r="AF24" s="207"/>
      <c r="AG24" s="207"/>
      <c r="AH24" s="207"/>
      <c r="AI24" s="207"/>
      <c r="AJ24" s="6"/>
      <c r="AK24" s="9">
        <f>MATCH(AE17,$AN$5:$AN$25,0)</f>
        <v>17</v>
      </c>
      <c r="AL24" s="48">
        <v>385</v>
      </c>
      <c r="AM24" s="48">
        <v>535</v>
      </c>
      <c r="AN24" s="69">
        <v>8.5</v>
      </c>
      <c r="AO24" s="26">
        <v>-75</v>
      </c>
      <c r="AP24" s="21">
        <v>75</v>
      </c>
      <c r="AQ24" s="21">
        <v>85</v>
      </c>
      <c r="AR24" s="21">
        <v>95</v>
      </c>
      <c r="AS24" s="21">
        <v>100</v>
      </c>
      <c r="AT24" s="21">
        <v>100</v>
      </c>
      <c r="AU24" s="21">
        <v>100</v>
      </c>
      <c r="AV24" s="21">
        <v>100</v>
      </c>
      <c r="AW24" s="21">
        <v>100</v>
      </c>
      <c r="AX24" s="21">
        <v>100</v>
      </c>
      <c r="AY24" s="21">
        <v>100</v>
      </c>
      <c r="AZ24" s="21">
        <v>100</v>
      </c>
      <c r="BA24" s="21">
        <v>100</v>
      </c>
      <c r="BB24" s="21">
        <v>100</v>
      </c>
      <c r="BC24" s="21">
        <v>100</v>
      </c>
      <c r="BD24" s="21">
        <v>100</v>
      </c>
      <c r="BE24" s="21">
        <v>100</v>
      </c>
      <c r="BF24" s="21">
        <v>100</v>
      </c>
      <c r="BG24" s="21">
        <v>100</v>
      </c>
      <c r="BH24" s="21">
        <v>100</v>
      </c>
      <c r="BI24" s="21">
        <v>100</v>
      </c>
      <c r="BJ24" s="21">
        <v>100</v>
      </c>
      <c r="BK24" s="21">
        <v>100</v>
      </c>
      <c r="BL24" s="43">
        <v>100</v>
      </c>
      <c r="BM24" s="43">
        <v>100</v>
      </c>
      <c r="BN24" s="43">
        <v>100</v>
      </c>
      <c r="BO24" s="43">
        <v>100</v>
      </c>
      <c r="BP24" s="43">
        <v>100</v>
      </c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>
        <v>400</v>
      </c>
      <c r="CL24" s="49">
        <v>550</v>
      </c>
      <c r="CN24" s="28" t="s">
        <v>14</v>
      </c>
      <c r="CO24" s="33"/>
      <c r="CP24" s="28"/>
      <c r="CQ24" s="28"/>
      <c r="CR24" s="28"/>
      <c r="CS24" s="28">
        <v>90</v>
      </c>
      <c r="CT24" s="28"/>
    </row>
    <row r="25" spans="28:98" ht="7.5" customHeight="1" x14ac:dyDescent="0.3">
      <c r="AB25" s="207"/>
      <c r="AC25" s="220"/>
      <c r="AD25" s="220"/>
      <c r="AE25" s="220"/>
      <c r="AF25" s="220"/>
      <c r="AG25" s="207"/>
      <c r="AH25" s="207"/>
      <c r="AI25" s="207"/>
      <c r="AJ25" s="6"/>
      <c r="AK25" s="9"/>
      <c r="AL25" s="48">
        <v>400</v>
      </c>
      <c r="AM25" s="48">
        <v>550</v>
      </c>
      <c r="AN25" s="69">
        <v>8</v>
      </c>
      <c r="AO25" s="21">
        <v>75</v>
      </c>
      <c r="AP25" s="21">
        <v>80</v>
      </c>
      <c r="AQ25" s="21">
        <v>90</v>
      </c>
      <c r="AR25" s="21">
        <v>100</v>
      </c>
      <c r="AS25" s="21">
        <v>100</v>
      </c>
      <c r="AT25" s="21">
        <v>100</v>
      </c>
      <c r="AU25" s="21">
        <v>100</v>
      </c>
      <c r="AV25" s="21">
        <v>100</v>
      </c>
      <c r="AW25" s="21">
        <v>100</v>
      </c>
      <c r="AX25" s="21">
        <v>100</v>
      </c>
      <c r="AY25" s="21">
        <v>100</v>
      </c>
      <c r="AZ25" s="21">
        <v>100</v>
      </c>
      <c r="BA25" s="21">
        <v>100</v>
      </c>
      <c r="BB25" s="21">
        <v>100</v>
      </c>
      <c r="BC25" s="21">
        <v>100</v>
      </c>
      <c r="BD25" s="21">
        <v>100</v>
      </c>
      <c r="BE25" s="21">
        <v>100</v>
      </c>
      <c r="BF25" s="21">
        <v>100</v>
      </c>
      <c r="BG25" s="21">
        <v>100</v>
      </c>
      <c r="BH25" s="21">
        <v>100</v>
      </c>
      <c r="BI25" s="21">
        <v>100</v>
      </c>
      <c r="BJ25" s="21">
        <v>100</v>
      </c>
      <c r="BK25" s="21">
        <v>100</v>
      </c>
      <c r="BL25" s="43">
        <v>100</v>
      </c>
      <c r="BM25" s="43">
        <v>100</v>
      </c>
      <c r="BN25" s="43">
        <v>100</v>
      </c>
      <c r="BO25" s="43">
        <v>100</v>
      </c>
      <c r="BP25" s="43">
        <v>100</v>
      </c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>
        <v>410</v>
      </c>
      <c r="CL25" s="49">
        <v>560</v>
      </c>
      <c r="CN25" s="28" t="s">
        <v>14</v>
      </c>
      <c r="CO25" s="33"/>
      <c r="CP25" s="28"/>
      <c r="CQ25" s="28"/>
      <c r="CR25" s="28"/>
      <c r="CS25" s="28">
        <v>90</v>
      </c>
      <c r="CT25" s="28"/>
    </row>
    <row r="26" spans="28:98" ht="0.75" customHeight="1" thickBot="1" x14ac:dyDescent="0.35">
      <c r="AB26" s="207"/>
      <c r="AC26" s="370"/>
      <c r="AD26" s="370"/>
      <c r="AE26" s="370"/>
      <c r="AF26" s="370"/>
      <c r="AG26" s="370"/>
      <c r="AH26" s="370"/>
      <c r="AI26" s="207"/>
      <c r="AJ26" s="6"/>
      <c r="AK26" s="9"/>
      <c r="AL26" s="48">
        <v>410</v>
      </c>
      <c r="AM26" s="48">
        <v>560</v>
      </c>
      <c r="AN26" s="6" t="s">
        <v>5</v>
      </c>
      <c r="AO26" s="6">
        <v>300</v>
      </c>
      <c r="AP26" s="6">
        <v>310</v>
      </c>
      <c r="AQ26" s="6">
        <v>325</v>
      </c>
      <c r="AR26" s="6">
        <v>335</v>
      </c>
      <c r="AS26" s="6">
        <v>350</v>
      </c>
      <c r="AT26" s="6">
        <v>360</v>
      </c>
      <c r="AU26" s="6">
        <v>375</v>
      </c>
      <c r="AV26" s="6">
        <v>385</v>
      </c>
      <c r="AW26" s="6">
        <v>400</v>
      </c>
      <c r="AX26" s="6">
        <v>410</v>
      </c>
      <c r="AY26" s="6">
        <v>425</v>
      </c>
      <c r="AZ26" s="6">
        <v>435</v>
      </c>
      <c r="BA26" s="6">
        <v>450</v>
      </c>
      <c r="BB26" s="6">
        <v>460</v>
      </c>
      <c r="BC26" s="6">
        <v>475</v>
      </c>
      <c r="BD26" s="6">
        <v>485</v>
      </c>
      <c r="BE26" s="6">
        <v>500</v>
      </c>
      <c r="BF26" s="6">
        <v>510</v>
      </c>
      <c r="BG26" s="6">
        <v>525</v>
      </c>
      <c r="BH26" s="6">
        <v>535</v>
      </c>
      <c r="BI26" s="6">
        <v>550</v>
      </c>
      <c r="BJ26" s="6">
        <v>560</v>
      </c>
      <c r="BK26" s="6">
        <v>575</v>
      </c>
      <c r="BL26" s="9">
        <v>585</v>
      </c>
      <c r="BM26" s="9">
        <v>600</v>
      </c>
      <c r="BN26" s="9">
        <v>610</v>
      </c>
      <c r="BO26" s="9">
        <v>625</v>
      </c>
      <c r="BP26" s="9">
        <v>635</v>
      </c>
      <c r="BQ26" s="9">
        <v>650</v>
      </c>
      <c r="BR26" s="9">
        <v>660</v>
      </c>
      <c r="BS26" s="9">
        <v>675</v>
      </c>
      <c r="BT26" s="9">
        <v>685</v>
      </c>
      <c r="BU26" s="9">
        <v>700</v>
      </c>
      <c r="BV26" s="9">
        <v>710</v>
      </c>
      <c r="BW26" s="9">
        <v>725</v>
      </c>
      <c r="BX26" s="9">
        <v>735</v>
      </c>
      <c r="BY26" s="9">
        <v>750</v>
      </c>
      <c r="BZ26" s="9">
        <v>760</v>
      </c>
      <c r="CA26" s="9">
        <v>775</v>
      </c>
      <c r="CB26" s="9">
        <v>785</v>
      </c>
      <c r="CC26" s="9">
        <v>800</v>
      </c>
      <c r="CD26" s="9">
        <v>810</v>
      </c>
      <c r="CE26" s="9">
        <v>825</v>
      </c>
      <c r="CF26" s="9">
        <v>835</v>
      </c>
      <c r="CG26" s="9">
        <v>850</v>
      </c>
      <c r="CH26" s="9">
        <v>860</v>
      </c>
      <c r="CI26" s="9">
        <v>875</v>
      </c>
      <c r="CJ26" s="9">
        <v>900</v>
      </c>
      <c r="CK26" s="9">
        <v>425</v>
      </c>
      <c r="CL26" s="49">
        <v>575</v>
      </c>
      <c r="CN26" s="28" t="s">
        <v>14</v>
      </c>
      <c r="CO26" s="33"/>
      <c r="CP26" s="28"/>
      <c r="CQ26" s="28"/>
      <c r="CR26" s="28"/>
      <c r="CS26" s="28">
        <v>90</v>
      </c>
      <c r="CT26" s="28"/>
    </row>
    <row r="27" spans="28:98" ht="18.75" hidden="1" customHeight="1" x14ac:dyDescent="0.3">
      <c r="AB27" s="207"/>
      <c r="AC27" s="207"/>
      <c r="AD27" s="207"/>
      <c r="AE27" s="207"/>
      <c r="AF27" s="207"/>
      <c r="AG27" s="207"/>
      <c r="AH27" s="207"/>
      <c r="AI27" s="207"/>
      <c r="AJ27" s="6"/>
      <c r="AK27" s="9">
        <f>MATCH(AD32,$AO$26:$CJ$26,0)</f>
        <v>15</v>
      </c>
      <c r="AL27" s="48">
        <v>425</v>
      </c>
      <c r="AM27" s="48">
        <v>575</v>
      </c>
      <c r="AN27" s="69">
        <v>18</v>
      </c>
      <c r="AO27" s="6">
        <v>-75</v>
      </c>
      <c r="AP27" s="6">
        <v>-75</v>
      </c>
      <c r="AQ27" s="6">
        <v>-75</v>
      </c>
      <c r="AR27" s="6">
        <v>-75</v>
      </c>
      <c r="AS27" s="6">
        <v>-75</v>
      </c>
      <c r="AT27" s="6">
        <v>-75</v>
      </c>
      <c r="AU27" s="6">
        <v>-75</v>
      </c>
      <c r="AV27" s="6">
        <v>-75</v>
      </c>
      <c r="AW27" s="6">
        <v>-75</v>
      </c>
      <c r="AX27" s="6">
        <v>-75</v>
      </c>
      <c r="AY27" s="6">
        <v>-75</v>
      </c>
      <c r="AZ27" s="6">
        <v>-75</v>
      </c>
      <c r="BA27" s="6">
        <v>-75</v>
      </c>
      <c r="BB27" s="6">
        <v>-75</v>
      </c>
      <c r="BC27" s="6">
        <v>-75</v>
      </c>
      <c r="BD27" s="6">
        <v>-75</v>
      </c>
      <c r="BE27" s="6">
        <v>-75</v>
      </c>
      <c r="BF27" s="6">
        <v>-75</v>
      </c>
      <c r="BG27" s="6">
        <v>-75</v>
      </c>
      <c r="BH27" s="6">
        <v>-75</v>
      </c>
      <c r="BI27" s="6">
        <v>-75</v>
      </c>
      <c r="BJ27" s="6">
        <v>-75</v>
      </c>
      <c r="BK27" s="6">
        <v>-75</v>
      </c>
      <c r="BL27" s="9">
        <v>-75</v>
      </c>
      <c r="BM27" s="9">
        <v>-75</v>
      </c>
      <c r="BN27" s="9">
        <v>-75</v>
      </c>
      <c r="BO27" s="9">
        <v>-75</v>
      </c>
      <c r="BP27" s="9">
        <v>-75</v>
      </c>
      <c r="BQ27" s="9">
        <v>-75</v>
      </c>
      <c r="BR27" s="9">
        <v>-75</v>
      </c>
      <c r="BS27" s="9">
        <v>75</v>
      </c>
      <c r="BT27" s="9">
        <v>75</v>
      </c>
      <c r="BU27" s="9">
        <v>75</v>
      </c>
      <c r="BV27" s="9">
        <v>75</v>
      </c>
      <c r="BW27" s="9">
        <v>80</v>
      </c>
      <c r="BX27" s="9">
        <v>80</v>
      </c>
      <c r="BY27" s="9">
        <v>80</v>
      </c>
      <c r="BZ27" s="9">
        <v>85</v>
      </c>
      <c r="CA27" s="9">
        <v>85</v>
      </c>
      <c r="CB27" s="9">
        <v>85</v>
      </c>
      <c r="CC27" s="9">
        <v>85</v>
      </c>
      <c r="CD27" s="9">
        <v>90</v>
      </c>
      <c r="CE27" s="9">
        <v>90</v>
      </c>
      <c r="CF27" s="9">
        <v>90</v>
      </c>
      <c r="CG27" s="9">
        <v>95</v>
      </c>
      <c r="CH27" s="9">
        <v>95</v>
      </c>
      <c r="CI27" s="9">
        <v>95</v>
      </c>
      <c r="CJ27" s="9">
        <v>100</v>
      </c>
      <c r="CK27" s="9">
        <v>435</v>
      </c>
      <c r="CL27" s="49">
        <v>585</v>
      </c>
      <c r="CN27" s="28" t="s">
        <v>13</v>
      </c>
      <c r="CO27" s="33"/>
      <c r="CP27" s="28">
        <v>410</v>
      </c>
      <c r="CQ27" s="28">
        <v>95</v>
      </c>
      <c r="CR27" s="28">
        <f>IF(CR21=1,INDEX($AO$5:$BP$25,$AK$32,$AK$31),"")</f>
        <v>100</v>
      </c>
      <c r="CS27" s="28">
        <v>95</v>
      </c>
      <c r="CT27" s="28" t="str">
        <f>IF(AND($CT$21=1,CS27&lt;=CR27),"1","0")</f>
        <v>1</v>
      </c>
    </row>
    <row r="28" spans="28:98" ht="39.75" hidden="1" customHeight="1" x14ac:dyDescent="0.25">
      <c r="AB28" s="207"/>
      <c r="AC28" s="207"/>
      <c r="AD28" s="207"/>
      <c r="AE28" s="207"/>
      <c r="AF28" s="207"/>
      <c r="AG28" s="207"/>
      <c r="AH28" s="207"/>
      <c r="AI28" s="207"/>
      <c r="AJ28" s="6"/>
      <c r="AK28" s="9"/>
      <c r="AL28" s="48">
        <v>435</v>
      </c>
      <c r="AM28" s="48">
        <v>585</v>
      </c>
      <c r="AN28" s="69">
        <v>17.5</v>
      </c>
      <c r="AO28" s="6">
        <v>-75</v>
      </c>
      <c r="AP28" s="6">
        <v>-75</v>
      </c>
      <c r="AQ28" s="6">
        <v>-75</v>
      </c>
      <c r="AR28" s="6">
        <v>-75</v>
      </c>
      <c r="AS28" s="6">
        <v>-75</v>
      </c>
      <c r="AT28" s="6">
        <v>-75</v>
      </c>
      <c r="AU28" s="6">
        <v>-75</v>
      </c>
      <c r="AV28" s="6">
        <v>-75</v>
      </c>
      <c r="AW28" s="6">
        <v>-75</v>
      </c>
      <c r="AX28" s="6">
        <v>-75</v>
      </c>
      <c r="AY28" s="6">
        <v>-75</v>
      </c>
      <c r="AZ28" s="6">
        <v>-75</v>
      </c>
      <c r="BA28" s="6">
        <v>-75</v>
      </c>
      <c r="BB28" s="6">
        <v>-75</v>
      </c>
      <c r="BC28" s="6">
        <v>-75</v>
      </c>
      <c r="BD28" s="6">
        <v>-75</v>
      </c>
      <c r="BE28" s="6">
        <v>-75</v>
      </c>
      <c r="BF28" s="6">
        <v>-75</v>
      </c>
      <c r="BG28" s="6">
        <v>-75</v>
      </c>
      <c r="BH28" s="6">
        <v>-75</v>
      </c>
      <c r="BI28" s="6">
        <v>-75</v>
      </c>
      <c r="BJ28" s="6">
        <v>-75</v>
      </c>
      <c r="BK28" s="6">
        <v>-75</v>
      </c>
      <c r="BL28" s="9">
        <v>-75</v>
      </c>
      <c r="BM28" s="9">
        <v>-75</v>
      </c>
      <c r="BN28" s="9">
        <v>-75</v>
      </c>
      <c r="BO28" s="9">
        <v>-75</v>
      </c>
      <c r="BP28" s="9">
        <v>-75</v>
      </c>
      <c r="BQ28" s="9">
        <v>-75</v>
      </c>
      <c r="BR28" s="9">
        <v>75</v>
      </c>
      <c r="BS28" s="9">
        <v>75</v>
      </c>
      <c r="BT28" s="9">
        <v>75</v>
      </c>
      <c r="BU28" s="9">
        <v>80</v>
      </c>
      <c r="BV28" s="9">
        <v>80</v>
      </c>
      <c r="BW28" s="9">
        <v>80</v>
      </c>
      <c r="BX28" s="9">
        <v>80</v>
      </c>
      <c r="BY28" s="9">
        <v>85</v>
      </c>
      <c r="BZ28" s="9">
        <v>85</v>
      </c>
      <c r="CA28" s="9">
        <v>85</v>
      </c>
      <c r="CB28" s="9">
        <v>90</v>
      </c>
      <c r="CC28" s="9">
        <v>90</v>
      </c>
      <c r="CD28" s="9">
        <v>90</v>
      </c>
      <c r="CE28" s="9">
        <v>90</v>
      </c>
      <c r="CF28" s="9">
        <v>95</v>
      </c>
      <c r="CG28" s="9">
        <v>95</v>
      </c>
      <c r="CH28" s="9">
        <v>95</v>
      </c>
      <c r="CI28" s="9">
        <v>100</v>
      </c>
      <c r="CJ28" s="9">
        <v>100</v>
      </c>
      <c r="CK28" s="9">
        <v>450</v>
      </c>
      <c r="CL28" s="49">
        <v>600</v>
      </c>
    </row>
    <row r="29" spans="28:98" ht="39.75" hidden="1" customHeight="1" x14ac:dyDescent="0.25">
      <c r="AB29" s="207"/>
      <c r="AC29" s="207"/>
      <c r="AD29" s="207"/>
      <c r="AE29" s="207"/>
      <c r="AF29" s="207"/>
      <c r="AG29" s="207"/>
      <c r="AH29" s="207"/>
      <c r="AI29" s="207"/>
      <c r="AJ29" s="6"/>
      <c r="AK29" s="9"/>
      <c r="AL29" s="48">
        <v>450</v>
      </c>
      <c r="AM29" s="48">
        <v>600</v>
      </c>
      <c r="AN29" s="69">
        <v>17</v>
      </c>
      <c r="AO29" s="6">
        <v>-75</v>
      </c>
      <c r="AP29" s="6">
        <v>-75</v>
      </c>
      <c r="AQ29" s="6">
        <v>-75</v>
      </c>
      <c r="AR29" s="6">
        <v>-75</v>
      </c>
      <c r="AS29" s="6">
        <v>-75</v>
      </c>
      <c r="AT29" s="6">
        <v>-75</v>
      </c>
      <c r="AU29" s="6">
        <v>-75</v>
      </c>
      <c r="AV29" s="6">
        <v>-75</v>
      </c>
      <c r="AW29" s="6">
        <v>-75</v>
      </c>
      <c r="AX29" s="6">
        <v>-75</v>
      </c>
      <c r="AY29" s="6">
        <v>-75</v>
      </c>
      <c r="AZ29" s="6">
        <v>-75</v>
      </c>
      <c r="BA29" s="6">
        <v>-75</v>
      </c>
      <c r="BB29" s="6">
        <v>-75</v>
      </c>
      <c r="BC29" s="6">
        <v>-75</v>
      </c>
      <c r="BD29" s="6">
        <v>-75</v>
      </c>
      <c r="BE29" s="6">
        <v>-75</v>
      </c>
      <c r="BF29" s="6">
        <v>-75</v>
      </c>
      <c r="BG29" s="6">
        <v>-75</v>
      </c>
      <c r="BH29" s="6">
        <v>-75</v>
      </c>
      <c r="BI29" s="6">
        <v>-75</v>
      </c>
      <c r="BJ29" s="6">
        <v>-75</v>
      </c>
      <c r="BK29" s="6">
        <v>-75</v>
      </c>
      <c r="BL29" s="9">
        <v>-75</v>
      </c>
      <c r="BM29" s="9">
        <v>-75</v>
      </c>
      <c r="BN29" s="9">
        <v>-75</v>
      </c>
      <c r="BO29" s="9">
        <v>-75</v>
      </c>
      <c r="BP29" s="9">
        <v>75</v>
      </c>
      <c r="BQ29" s="9">
        <v>75</v>
      </c>
      <c r="BR29" s="9">
        <v>75</v>
      </c>
      <c r="BS29" s="9">
        <v>75</v>
      </c>
      <c r="BT29" s="9">
        <v>80</v>
      </c>
      <c r="BU29" s="9">
        <v>80</v>
      </c>
      <c r="BV29" s="9">
        <v>80</v>
      </c>
      <c r="BW29" s="9">
        <v>85</v>
      </c>
      <c r="BX29" s="9">
        <v>85</v>
      </c>
      <c r="BY29" s="9">
        <v>85</v>
      </c>
      <c r="BZ29" s="9">
        <v>90</v>
      </c>
      <c r="CA29" s="9">
        <v>90</v>
      </c>
      <c r="CB29" s="9">
        <v>90</v>
      </c>
      <c r="CC29" s="9">
        <v>90</v>
      </c>
      <c r="CD29" s="9">
        <v>95</v>
      </c>
      <c r="CE29" s="9">
        <v>95</v>
      </c>
      <c r="CF29" s="9">
        <v>95</v>
      </c>
      <c r="CG29" s="9">
        <v>100</v>
      </c>
      <c r="CH29" s="9">
        <v>100</v>
      </c>
      <c r="CI29" s="9">
        <v>100</v>
      </c>
      <c r="CJ29" s="9">
        <v>100</v>
      </c>
      <c r="CK29" s="9">
        <v>460</v>
      </c>
      <c r="CL29" s="49">
        <v>610</v>
      </c>
    </row>
    <row r="30" spans="28:98" ht="39.75" customHeight="1" thickBot="1" x14ac:dyDescent="0.3">
      <c r="AB30" s="207"/>
      <c r="AC30" s="221" t="s">
        <v>67</v>
      </c>
      <c r="AD30" s="222" t="s">
        <v>68</v>
      </c>
      <c r="AE30" s="348" t="s">
        <v>117</v>
      </c>
      <c r="AF30" s="349"/>
      <c r="AG30" s="349"/>
      <c r="AH30" s="350"/>
      <c r="AI30" s="207"/>
      <c r="AJ30" s="6"/>
      <c r="AK30" s="9"/>
      <c r="AL30" s="48">
        <v>460</v>
      </c>
      <c r="AM30" s="48">
        <v>610</v>
      </c>
      <c r="AN30" s="69">
        <v>16.5</v>
      </c>
      <c r="AO30" s="6">
        <v>-75</v>
      </c>
      <c r="AP30" s="6">
        <v>-75</v>
      </c>
      <c r="AQ30" s="6">
        <v>-75</v>
      </c>
      <c r="AR30" s="6">
        <v>-75</v>
      </c>
      <c r="AS30" s="6">
        <v>-75</v>
      </c>
      <c r="AT30" s="6">
        <v>-75</v>
      </c>
      <c r="AU30" s="6">
        <v>-75</v>
      </c>
      <c r="AV30" s="6">
        <v>-75</v>
      </c>
      <c r="AW30" s="6">
        <v>-75</v>
      </c>
      <c r="AX30" s="6">
        <v>-75</v>
      </c>
      <c r="AY30" s="6">
        <v>-75</v>
      </c>
      <c r="AZ30" s="6">
        <v>-75</v>
      </c>
      <c r="BA30" s="6">
        <v>-75</v>
      </c>
      <c r="BB30" s="6">
        <v>-75</v>
      </c>
      <c r="BC30" s="6">
        <v>-75</v>
      </c>
      <c r="BD30" s="6">
        <v>-75</v>
      </c>
      <c r="BE30" s="6">
        <v>-75</v>
      </c>
      <c r="BF30" s="6">
        <v>-75</v>
      </c>
      <c r="BG30" s="6">
        <v>-75</v>
      </c>
      <c r="BH30" s="6">
        <v>-75</v>
      </c>
      <c r="BI30" s="6">
        <v>-75</v>
      </c>
      <c r="BJ30" s="6">
        <v>-75</v>
      </c>
      <c r="BK30" s="6">
        <v>-75</v>
      </c>
      <c r="BL30" s="9">
        <v>-75</v>
      </c>
      <c r="BM30" s="9">
        <v>-75</v>
      </c>
      <c r="BN30" s="9">
        <v>-75</v>
      </c>
      <c r="BO30" s="9">
        <v>75</v>
      </c>
      <c r="BP30" s="9">
        <v>75</v>
      </c>
      <c r="BQ30" s="9">
        <v>75</v>
      </c>
      <c r="BR30" s="9">
        <v>80</v>
      </c>
      <c r="BS30" s="9">
        <v>80</v>
      </c>
      <c r="BT30" s="9">
        <v>80</v>
      </c>
      <c r="BU30" s="9">
        <v>85</v>
      </c>
      <c r="BV30" s="9">
        <v>85</v>
      </c>
      <c r="BW30" s="9">
        <v>85</v>
      </c>
      <c r="BX30" s="9">
        <v>90</v>
      </c>
      <c r="BY30" s="9">
        <v>90</v>
      </c>
      <c r="BZ30" s="9">
        <v>90</v>
      </c>
      <c r="CA30" s="9">
        <v>90</v>
      </c>
      <c r="CB30" s="9">
        <v>95</v>
      </c>
      <c r="CC30" s="9">
        <v>95</v>
      </c>
      <c r="CD30" s="9">
        <v>95</v>
      </c>
      <c r="CE30" s="9">
        <v>100</v>
      </c>
      <c r="CF30" s="9">
        <v>100</v>
      </c>
      <c r="CG30" s="9">
        <v>100</v>
      </c>
      <c r="CH30" s="9">
        <v>100</v>
      </c>
      <c r="CI30" s="9">
        <v>100</v>
      </c>
      <c r="CJ30" s="9">
        <v>100</v>
      </c>
      <c r="CK30" s="9">
        <v>475</v>
      </c>
      <c r="CL30" s="49">
        <v>625</v>
      </c>
    </row>
    <row r="31" spans="28:98" ht="39.950000000000003" customHeight="1" x14ac:dyDescent="0.25">
      <c r="AB31" s="207"/>
      <c r="AC31" s="223" t="s">
        <v>4</v>
      </c>
      <c r="AD31" s="224">
        <v>225</v>
      </c>
      <c r="AE31" s="363">
        <f>INDEX($AO$5:$BP$25,$AK$24,$AK$23)</f>
        <v>85</v>
      </c>
      <c r="AF31" s="363"/>
      <c r="AG31" s="363"/>
      <c r="AH31" s="364"/>
      <c r="AI31" s="207"/>
      <c r="AJ31" s="6"/>
      <c r="AK31" s="9">
        <f>MATCH(CP27,$AO$4:$BP$4)</f>
        <v>22</v>
      </c>
      <c r="AL31" s="48">
        <v>475</v>
      </c>
      <c r="AM31" s="48">
        <v>625</v>
      </c>
      <c r="AN31" s="69">
        <v>16</v>
      </c>
      <c r="AO31" s="6">
        <v>-75</v>
      </c>
      <c r="AP31" s="6">
        <v>-75</v>
      </c>
      <c r="AQ31" s="6">
        <v>-75</v>
      </c>
      <c r="AR31" s="6">
        <v>-75</v>
      </c>
      <c r="AS31" s="6">
        <v>-75</v>
      </c>
      <c r="AT31" s="6">
        <v>-75</v>
      </c>
      <c r="AU31" s="6">
        <v>-75</v>
      </c>
      <c r="AV31" s="6">
        <v>-75</v>
      </c>
      <c r="AW31" s="6">
        <v>-75</v>
      </c>
      <c r="AX31" s="6">
        <v>-75</v>
      </c>
      <c r="AY31" s="6">
        <v>-75</v>
      </c>
      <c r="AZ31" s="6">
        <v>-75</v>
      </c>
      <c r="BA31" s="6">
        <v>-75</v>
      </c>
      <c r="BB31" s="6">
        <v>-75</v>
      </c>
      <c r="BC31" s="6">
        <v>-75</v>
      </c>
      <c r="BD31" s="6">
        <v>-75</v>
      </c>
      <c r="BE31" s="6">
        <v>-75</v>
      </c>
      <c r="BF31" s="6">
        <v>-75</v>
      </c>
      <c r="BG31" s="6">
        <v>-75</v>
      </c>
      <c r="BH31" s="6">
        <v>-75</v>
      </c>
      <c r="BI31" s="6">
        <v>-75</v>
      </c>
      <c r="BJ31" s="6">
        <v>-75</v>
      </c>
      <c r="BK31" s="6">
        <v>-75</v>
      </c>
      <c r="BL31" s="9">
        <v>-75</v>
      </c>
      <c r="BM31" s="9">
        <v>75</v>
      </c>
      <c r="BN31" s="9">
        <v>75</v>
      </c>
      <c r="BO31" s="9">
        <v>75</v>
      </c>
      <c r="BP31" s="9">
        <v>80</v>
      </c>
      <c r="BQ31" s="9">
        <v>80</v>
      </c>
      <c r="BR31" s="9">
        <v>80</v>
      </c>
      <c r="BS31" s="9">
        <v>80</v>
      </c>
      <c r="BT31" s="9">
        <v>85</v>
      </c>
      <c r="BU31" s="9">
        <v>85</v>
      </c>
      <c r="BV31" s="9">
        <v>85</v>
      </c>
      <c r="BW31" s="9">
        <v>90</v>
      </c>
      <c r="BX31" s="9">
        <v>90</v>
      </c>
      <c r="BY31" s="9">
        <v>90</v>
      </c>
      <c r="BZ31" s="9">
        <v>95</v>
      </c>
      <c r="CA31" s="9">
        <v>95</v>
      </c>
      <c r="CB31" s="9">
        <v>95</v>
      </c>
      <c r="CC31" s="9">
        <v>100</v>
      </c>
      <c r="CD31" s="9">
        <v>100</v>
      </c>
      <c r="CE31" s="9">
        <v>100</v>
      </c>
      <c r="CF31" s="9">
        <v>100</v>
      </c>
      <c r="CG31" s="9">
        <v>100</v>
      </c>
      <c r="CH31" s="9">
        <v>100</v>
      </c>
      <c r="CI31" s="9">
        <v>100</v>
      </c>
      <c r="CJ31" s="9">
        <v>100</v>
      </c>
      <c r="CK31" s="9">
        <v>485</v>
      </c>
      <c r="CL31" s="49">
        <v>635</v>
      </c>
    </row>
    <row r="32" spans="28:98" ht="39.950000000000003" customHeight="1" thickBot="1" x14ac:dyDescent="0.3">
      <c r="AB32" s="207"/>
      <c r="AC32" s="225" t="s">
        <v>5</v>
      </c>
      <c r="AD32" s="226">
        <v>475</v>
      </c>
      <c r="AE32" s="365">
        <f>INDEX($AO$27:$CJ$50,$AK$32,$AK$27)</f>
        <v>95</v>
      </c>
      <c r="AF32" s="365"/>
      <c r="AG32" s="365"/>
      <c r="AH32" s="366"/>
      <c r="AI32" s="207"/>
      <c r="AJ32" s="6"/>
      <c r="AK32" s="9">
        <f>MATCH(AE17,$AN$27:$AN$50,0)</f>
        <v>18</v>
      </c>
      <c r="AL32" s="54">
        <v>485</v>
      </c>
      <c r="AM32" s="54">
        <v>635</v>
      </c>
      <c r="AN32" s="51">
        <v>15.5</v>
      </c>
      <c r="AO32" s="50">
        <v>-75</v>
      </c>
      <c r="AP32" s="50">
        <v>-75</v>
      </c>
      <c r="AQ32" s="50">
        <v>-75</v>
      </c>
      <c r="AR32" s="50">
        <v>-75</v>
      </c>
      <c r="AS32" s="50">
        <v>-75</v>
      </c>
      <c r="AT32" s="50">
        <v>-75</v>
      </c>
      <c r="AU32" s="50">
        <v>-75</v>
      </c>
      <c r="AV32" s="50">
        <v>-75</v>
      </c>
      <c r="AW32" s="50">
        <v>-75</v>
      </c>
      <c r="AX32" s="50">
        <v>-75</v>
      </c>
      <c r="AY32" s="50">
        <v>-75</v>
      </c>
      <c r="AZ32" s="50">
        <v>-75</v>
      </c>
      <c r="BA32" s="50">
        <v>-75</v>
      </c>
      <c r="BB32" s="50">
        <v>-75</v>
      </c>
      <c r="BC32" s="50">
        <v>-75</v>
      </c>
      <c r="BD32" s="50">
        <v>-75</v>
      </c>
      <c r="BE32" s="50">
        <v>-75</v>
      </c>
      <c r="BF32" s="50">
        <v>-75</v>
      </c>
      <c r="BG32" s="50">
        <v>-75</v>
      </c>
      <c r="BH32" s="50">
        <v>-75</v>
      </c>
      <c r="BI32" s="50">
        <v>-75</v>
      </c>
      <c r="BJ32" s="50">
        <v>-75</v>
      </c>
      <c r="BK32" s="50">
        <v>-75</v>
      </c>
      <c r="BL32" s="52">
        <v>75</v>
      </c>
      <c r="BM32" s="52">
        <v>75</v>
      </c>
      <c r="BN32" s="52">
        <v>75</v>
      </c>
      <c r="BO32" s="52">
        <v>80</v>
      </c>
      <c r="BP32" s="52">
        <v>80</v>
      </c>
      <c r="BQ32" s="52">
        <v>80</v>
      </c>
      <c r="BR32" s="52">
        <v>85</v>
      </c>
      <c r="BS32" s="52">
        <v>85</v>
      </c>
      <c r="BT32" s="52">
        <v>85</v>
      </c>
      <c r="BU32" s="52">
        <v>90</v>
      </c>
      <c r="BV32" s="52">
        <v>90</v>
      </c>
      <c r="BW32" s="52">
        <v>90</v>
      </c>
      <c r="BX32" s="52">
        <v>95</v>
      </c>
      <c r="BY32" s="52">
        <v>95</v>
      </c>
      <c r="BZ32" s="52">
        <v>95</v>
      </c>
      <c r="CA32" s="52">
        <v>100</v>
      </c>
      <c r="CB32" s="52">
        <v>100</v>
      </c>
      <c r="CC32" s="52">
        <v>100</v>
      </c>
      <c r="CD32" s="52">
        <v>100</v>
      </c>
      <c r="CE32" s="52">
        <v>100</v>
      </c>
      <c r="CF32" s="52">
        <v>100</v>
      </c>
      <c r="CG32" s="52">
        <v>100</v>
      </c>
      <c r="CH32" s="52">
        <v>100</v>
      </c>
      <c r="CI32" s="52">
        <v>100</v>
      </c>
      <c r="CJ32" s="52">
        <v>100</v>
      </c>
      <c r="CK32" s="52"/>
      <c r="CL32" s="53">
        <v>650</v>
      </c>
    </row>
    <row r="33" spans="28:90" ht="18.75" customHeight="1" thickBot="1" x14ac:dyDescent="0.3">
      <c r="AB33" s="207"/>
      <c r="AC33" s="207"/>
      <c r="AD33" s="207"/>
      <c r="AE33" s="207"/>
      <c r="AF33" s="207"/>
      <c r="AG33" s="207"/>
      <c r="AH33" s="207"/>
      <c r="AI33" s="207"/>
      <c r="AJ33" s="6"/>
      <c r="AK33" s="9"/>
      <c r="AL33" s="9"/>
      <c r="AM33" s="48">
        <v>650</v>
      </c>
      <c r="AN33" s="69">
        <v>15</v>
      </c>
      <c r="AO33" s="6">
        <v>-75</v>
      </c>
      <c r="AP33" s="6">
        <v>-75</v>
      </c>
      <c r="AQ33" s="6">
        <v>-75</v>
      </c>
      <c r="AR33" s="6">
        <v>-75</v>
      </c>
      <c r="AS33" s="6">
        <v>-75</v>
      </c>
      <c r="AT33" s="6">
        <v>-75</v>
      </c>
      <c r="AU33" s="6">
        <v>-75</v>
      </c>
      <c r="AV33" s="6">
        <v>-75</v>
      </c>
      <c r="AW33" s="6">
        <v>-75</v>
      </c>
      <c r="AX33" s="6">
        <v>-75</v>
      </c>
      <c r="AY33" s="6">
        <v>-75</v>
      </c>
      <c r="AZ33" s="6">
        <v>-75</v>
      </c>
      <c r="BA33" s="6">
        <v>-75</v>
      </c>
      <c r="BB33" s="6">
        <v>-75</v>
      </c>
      <c r="BC33" s="6">
        <v>-75</v>
      </c>
      <c r="BD33" s="6">
        <v>-75</v>
      </c>
      <c r="BE33" s="6">
        <v>-75</v>
      </c>
      <c r="BF33" s="6">
        <v>-75</v>
      </c>
      <c r="BG33" s="6">
        <v>-75</v>
      </c>
      <c r="BH33" s="6">
        <v>-75</v>
      </c>
      <c r="BI33" s="6">
        <v>-75</v>
      </c>
      <c r="BJ33" s="6">
        <v>75</v>
      </c>
      <c r="BK33" s="6">
        <v>75</v>
      </c>
      <c r="BL33" s="9">
        <v>75</v>
      </c>
      <c r="BM33" s="9">
        <v>80</v>
      </c>
      <c r="BN33" s="9">
        <v>80</v>
      </c>
      <c r="BO33" s="9">
        <v>80</v>
      </c>
      <c r="BP33" s="9">
        <v>85</v>
      </c>
      <c r="BQ33" s="9">
        <v>85</v>
      </c>
      <c r="BR33" s="9">
        <v>85</v>
      </c>
      <c r="BS33" s="9">
        <v>90</v>
      </c>
      <c r="BT33" s="9">
        <v>90</v>
      </c>
      <c r="BU33" s="9">
        <v>90</v>
      </c>
      <c r="BV33" s="9">
        <v>95</v>
      </c>
      <c r="BW33" s="9">
        <v>95</v>
      </c>
      <c r="BX33" s="9">
        <v>95</v>
      </c>
      <c r="BY33" s="9">
        <v>100</v>
      </c>
      <c r="BZ33" s="9">
        <v>100</v>
      </c>
      <c r="CA33" s="9">
        <v>100</v>
      </c>
      <c r="CB33" s="9">
        <v>100</v>
      </c>
      <c r="CC33" s="9">
        <v>100</v>
      </c>
      <c r="CD33" s="9">
        <v>100</v>
      </c>
      <c r="CE33" s="9">
        <v>100</v>
      </c>
      <c r="CF33" s="9">
        <v>100</v>
      </c>
      <c r="CG33" s="9">
        <v>100</v>
      </c>
      <c r="CH33" s="9">
        <v>100</v>
      </c>
      <c r="CI33" s="9">
        <v>100</v>
      </c>
      <c r="CJ33" s="9">
        <v>100</v>
      </c>
      <c r="CK33" s="9"/>
      <c r="CL33" s="49">
        <v>660</v>
      </c>
    </row>
    <row r="34" spans="28:90" ht="39.950000000000003" customHeight="1" x14ac:dyDescent="0.25">
      <c r="AB34" s="357" t="s">
        <v>120</v>
      </c>
      <c r="AC34" s="357"/>
      <c r="AD34" s="357"/>
      <c r="AE34" s="357"/>
      <c r="AF34" s="357"/>
      <c r="AG34" s="357"/>
      <c r="AH34" s="357"/>
      <c r="AI34" s="357"/>
      <c r="AJ34" s="6"/>
      <c r="AK34" s="63" t="s">
        <v>48</v>
      </c>
      <c r="AL34" s="61" t="s">
        <v>37</v>
      </c>
      <c r="AM34" s="48">
        <v>660</v>
      </c>
      <c r="AN34" s="69">
        <v>14.5</v>
      </c>
      <c r="AO34" s="6">
        <v>-75</v>
      </c>
      <c r="AP34" s="6">
        <v>-75</v>
      </c>
      <c r="AQ34" s="6">
        <v>-75</v>
      </c>
      <c r="AR34" s="6">
        <v>-75</v>
      </c>
      <c r="AS34" s="6">
        <v>-75</v>
      </c>
      <c r="AT34" s="6">
        <v>-75</v>
      </c>
      <c r="AU34" s="6">
        <v>-75</v>
      </c>
      <c r="AV34" s="6">
        <v>-75</v>
      </c>
      <c r="AW34" s="6">
        <v>-75</v>
      </c>
      <c r="AX34" s="6">
        <v>-75</v>
      </c>
      <c r="AY34" s="6">
        <v>-75</v>
      </c>
      <c r="AZ34" s="6">
        <v>-75</v>
      </c>
      <c r="BA34" s="6">
        <v>-75</v>
      </c>
      <c r="BB34" s="6">
        <v>-75</v>
      </c>
      <c r="BC34" s="6">
        <v>-75</v>
      </c>
      <c r="BD34" s="6">
        <v>-75</v>
      </c>
      <c r="BE34" s="6">
        <v>-75</v>
      </c>
      <c r="BF34" s="6">
        <v>-75</v>
      </c>
      <c r="BG34" s="6">
        <v>-75</v>
      </c>
      <c r="BH34" s="6">
        <v>-75</v>
      </c>
      <c r="BI34" s="6">
        <v>75</v>
      </c>
      <c r="BJ34" s="6">
        <v>75</v>
      </c>
      <c r="BK34" s="6">
        <v>75</v>
      </c>
      <c r="BL34" s="9">
        <v>80</v>
      </c>
      <c r="BM34" s="9">
        <v>80</v>
      </c>
      <c r="BN34" s="9">
        <v>80</v>
      </c>
      <c r="BO34" s="9">
        <v>85</v>
      </c>
      <c r="BP34" s="9">
        <v>85</v>
      </c>
      <c r="BQ34" s="9">
        <v>90</v>
      </c>
      <c r="BR34" s="9">
        <v>90</v>
      </c>
      <c r="BS34" s="9">
        <v>90</v>
      </c>
      <c r="BT34" s="9">
        <v>95</v>
      </c>
      <c r="BU34" s="9">
        <v>95</v>
      </c>
      <c r="BV34" s="9">
        <v>95</v>
      </c>
      <c r="BW34" s="9">
        <v>100</v>
      </c>
      <c r="BX34" s="9">
        <v>100</v>
      </c>
      <c r="BY34" s="9">
        <v>100</v>
      </c>
      <c r="BZ34" s="9">
        <v>100</v>
      </c>
      <c r="CA34" s="9">
        <v>100</v>
      </c>
      <c r="CB34" s="9">
        <v>100</v>
      </c>
      <c r="CC34" s="9">
        <v>100</v>
      </c>
      <c r="CD34" s="9">
        <v>100</v>
      </c>
      <c r="CE34" s="9">
        <v>100</v>
      </c>
      <c r="CF34" s="9">
        <v>100</v>
      </c>
      <c r="CG34" s="9">
        <v>100</v>
      </c>
      <c r="CH34" s="9">
        <v>100</v>
      </c>
      <c r="CI34" s="9">
        <v>100</v>
      </c>
      <c r="CJ34" s="9">
        <v>100</v>
      </c>
      <c r="CK34" s="9"/>
      <c r="CL34" s="49">
        <v>675</v>
      </c>
    </row>
    <row r="35" spans="28:90" ht="19.5" customHeight="1" x14ac:dyDescent="0.25">
      <c r="AB35" s="207"/>
      <c r="AC35" s="207"/>
      <c r="AD35" s="207"/>
      <c r="AE35" s="207"/>
      <c r="AF35" s="207"/>
      <c r="AG35" s="207"/>
      <c r="AH35" s="207"/>
      <c r="AI35" s="207"/>
      <c r="AJ35" s="6"/>
      <c r="AK35" s="64" t="s">
        <v>86</v>
      </c>
      <c r="AL35" s="56" t="s">
        <v>38</v>
      </c>
      <c r="AM35" s="48">
        <v>675</v>
      </c>
      <c r="AN35" s="69">
        <v>14</v>
      </c>
      <c r="AO35" s="6">
        <v>-75</v>
      </c>
      <c r="AP35" s="6">
        <v>-75</v>
      </c>
      <c r="AQ35" s="6">
        <v>-75</v>
      </c>
      <c r="AR35" s="6">
        <v>-75</v>
      </c>
      <c r="AS35" s="6">
        <v>-75</v>
      </c>
      <c r="AT35" s="6">
        <v>-75</v>
      </c>
      <c r="AU35" s="6">
        <v>-75</v>
      </c>
      <c r="AV35" s="6">
        <v>-75</v>
      </c>
      <c r="AW35" s="6">
        <v>-75</v>
      </c>
      <c r="AX35" s="6">
        <v>-75</v>
      </c>
      <c r="AY35" s="6">
        <v>-75</v>
      </c>
      <c r="AZ35" s="6">
        <v>-75</v>
      </c>
      <c r="BA35" s="6">
        <v>-75</v>
      </c>
      <c r="BB35" s="6">
        <v>-75</v>
      </c>
      <c r="BC35" s="6">
        <v>-75</v>
      </c>
      <c r="BD35" s="6">
        <v>-75</v>
      </c>
      <c r="BE35" s="6">
        <v>-75</v>
      </c>
      <c r="BF35" s="6">
        <v>-75</v>
      </c>
      <c r="BG35" s="6">
        <v>75</v>
      </c>
      <c r="BH35" s="6">
        <v>75</v>
      </c>
      <c r="BI35" s="6">
        <v>75</v>
      </c>
      <c r="BJ35" s="6">
        <v>80</v>
      </c>
      <c r="BK35" s="6">
        <v>80</v>
      </c>
      <c r="BL35" s="9">
        <v>80</v>
      </c>
      <c r="BM35" s="9">
        <v>85</v>
      </c>
      <c r="BN35" s="9">
        <v>85</v>
      </c>
      <c r="BO35" s="9">
        <v>85</v>
      </c>
      <c r="BP35" s="9">
        <v>90</v>
      </c>
      <c r="BQ35" s="9">
        <v>90</v>
      </c>
      <c r="BR35" s="9">
        <v>95</v>
      </c>
      <c r="BS35" s="9">
        <v>95</v>
      </c>
      <c r="BT35" s="9">
        <v>95</v>
      </c>
      <c r="BU35" s="9">
        <v>100</v>
      </c>
      <c r="BV35" s="9">
        <v>100</v>
      </c>
      <c r="BW35" s="9">
        <v>100</v>
      </c>
      <c r="BX35" s="9">
        <v>100</v>
      </c>
      <c r="BY35" s="9">
        <v>100</v>
      </c>
      <c r="BZ35" s="9">
        <v>100</v>
      </c>
      <c r="CA35" s="9">
        <v>100</v>
      </c>
      <c r="CB35" s="9">
        <v>100</v>
      </c>
      <c r="CC35" s="9">
        <v>100</v>
      </c>
      <c r="CD35" s="9">
        <v>100</v>
      </c>
      <c r="CE35" s="9">
        <v>100</v>
      </c>
      <c r="CF35" s="9">
        <v>100</v>
      </c>
      <c r="CG35" s="9">
        <v>100</v>
      </c>
      <c r="CH35" s="9">
        <v>100</v>
      </c>
      <c r="CI35" s="9">
        <v>100</v>
      </c>
      <c r="CJ35" s="9">
        <v>100</v>
      </c>
      <c r="CK35" s="9"/>
      <c r="CL35" s="49">
        <v>685</v>
      </c>
    </row>
    <row r="36" spans="28:90" ht="24.75" customHeight="1" x14ac:dyDescent="0.25">
      <c r="AB36" s="227"/>
      <c r="AC36" s="228" t="s">
        <v>11</v>
      </c>
      <c r="AD36" s="229" t="s">
        <v>119</v>
      </c>
      <c r="AE36" s="318" t="s">
        <v>106</v>
      </c>
      <c r="AF36" s="319"/>
      <c r="AG36" s="322" t="s">
        <v>81</v>
      </c>
      <c r="AH36" s="323"/>
      <c r="AI36" s="230"/>
      <c r="AJ36" s="7">
        <f>IF(AD39=$AL$34,("1"),IF(AD39=$AL$35,("2"),IF(AD39=$AL$36,("3"),IF(AD39=$AL$37,("4"),(0.9)))))</f>
        <v>0.9</v>
      </c>
      <c r="AK36" s="64" t="s">
        <v>85</v>
      </c>
      <c r="AL36" s="42" t="s">
        <v>39</v>
      </c>
      <c r="AM36" s="48"/>
      <c r="AN36" s="69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49"/>
    </row>
    <row r="37" spans="28:90" ht="39.950000000000003" customHeight="1" thickBot="1" x14ac:dyDescent="0.3">
      <c r="AB37" s="227"/>
      <c r="AC37" s="231"/>
      <c r="AD37" s="232"/>
      <c r="AE37" s="320"/>
      <c r="AF37" s="321"/>
      <c r="AG37" s="324"/>
      <c r="AH37" s="325"/>
      <c r="AI37" s="230"/>
      <c r="AJ37" s="7">
        <f>IF(AD40=$AK$47,("1"),IF(AD40=$AK$48,("2"),IF(AD40=$AK$49,("3"),IF(AD40=$AK$50,("4"),IF(AD40=$AK$51,("5"),(0.9))))))</f>
        <v>0.9</v>
      </c>
      <c r="AK37" s="64" t="s">
        <v>47</v>
      </c>
      <c r="AL37" s="42" t="s">
        <v>40</v>
      </c>
      <c r="AM37" s="48"/>
      <c r="AN37" s="69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49"/>
    </row>
    <row r="38" spans="28:90" ht="39.950000000000003" customHeight="1" thickTop="1" thickBot="1" x14ac:dyDescent="0.3">
      <c r="AB38" s="227"/>
      <c r="AC38" s="233"/>
      <c r="AD38" s="234" t="s">
        <v>107</v>
      </c>
      <c r="AE38" s="326"/>
      <c r="AF38" s="326"/>
      <c r="AG38" s="326"/>
      <c r="AH38" s="327"/>
      <c r="AI38" s="235" t="str">
        <f>IF(AE38=$AU$55,4,IF(AE38=$AV$55,3,IF(AE38=$AW$55,2,IF(AE38=$AX$55,1,IF(AE38=$AY$55,0,"xxx")))))</f>
        <v>xxx</v>
      </c>
      <c r="AJ38" s="7">
        <f>IF(AD41=$AL$40,("1"),IF(AD41=$AL$41,("2"),IF(AD41=$AL$42,("3"),IF(AD41=$AL$43,("4"),IF(AD41=$AL$44,("5"),(0.9))))))</f>
        <v>0.9</v>
      </c>
      <c r="AK38" s="64" t="s">
        <v>46</v>
      </c>
      <c r="AL38" s="41"/>
      <c r="AM38" s="48">
        <v>700</v>
      </c>
      <c r="AN38" s="69">
        <v>13</v>
      </c>
      <c r="AO38" s="6">
        <v>-75</v>
      </c>
      <c r="AP38" s="6">
        <v>-75</v>
      </c>
      <c r="AQ38" s="6">
        <v>-75</v>
      </c>
      <c r="AR38" s="6">
        <v>-75</v>
      </c>
      <c r="AS38" s="6">
        <v>-75</v>
      </c>
      <c r="AT38" s="6">
        <v>-75</v>
      </c>
      <c r="AU38" s="6">
        <v>-75</v>
      </c>
      <c r="AV38" s="6">
        <v>-75</v>
      </c>
      <c r="AW38" s="6">
        <v>-75</v>
      </c>
      <c r="AX38" s="6">
        <v>-75</v>
      </c>
      <c r="AY38" s="6">
        <v>-75</v>
      </c>
      <c r="AZ38" s="6">
        <v>-75</v>
      </c>
      <c r="BA38" s="6">
        <v>-75</v>
      </c>
      <c r="BB38" s="6">
        <v>-75</v>
      </c>
      <c r="BC38" s="6">
        <v>-75</v>
      </c>
      <c r="BD38" s="6">
        <v>75</v>
      </c>
      <c r="BE38" s="6">
        <v>75</v>
      </c>
      <c r="BF38" s="6">
        <v>75</v>
      </c>
      <c r="BG38" s="6">
        <v>80</v>
      </c>
      <c r="BH38" s="6">
        <v>80</v>
      </c>
      <c r="BI38" s="6">
        <v>85</v>
      </c>
      <c r="BJ38" s="6">
        <v>85</v>
      </c>
      <c r="BK38" s="6">
        <v>85</v>
      </c>
      <c r="BL38" s="9">
        <v>90</v>
      </c>
      <c r="BM38" s="9">
        <v>90</v>
      </c>
      <c r="BN38" s="9">
        <v>90</v>
      </c>
      <c r="BO38" s="9">
        <v>95</v>
      </c>
      <c r="BP38" s="9">
        <v>95</v>
      </c>
      <c r="BQ38" s="9">
        <v>100</v>
      </c>
      <c r="BR38" s="9">
        <v>100</v>
      </c>
      <c r="BS38" s="9">
        <v>100</v>
      </c>
      <c r="BT38" s="9">
        <v>100</v>
      </c>
      <c r="BU38" s="9">
        <v>100</v>
      </c>
      <c r="BV38" s="9">
        <v>100</v>
      </c>
      <c r="BW38" s="9">
        <v>100</v>
      </c>
      <c r="BX38" s="9">
        <v>100</v>
      </c>
      <c r="BY38" s="9">
        <v>100</v>
      </c>
      <c r="BZ38" s="9">
        <v>100</v>
      </c>
      <c r="CA38" s="9">
        <v>100</v>
      </c>
      <c r="CB38" s="9">
        <v>100</v>
      </c>
      <c r="CC38" s="9">
        <v>100</v>
      </c>
      <c r="CD38" s="9">
        <v>100</v>
      </c>
      <c r="CE38" s="9">
        <v>100</v>
      </c>
      <c r="CF38" s="9">
        <v>100</v>
      </c>
      <c r="CG38" s="9">
        <v>100</v>
      </c>
      <c r="CH38" s="9">
        <v>100</v>
      </c>
      <c r="CI38" s="9">
        <v>100</v>
      </c>
      <c r="CJ38" s="9">
        <v>100</v>
      </c>
      <c r="CK38" s="9"/>
      <c r="CL38" s="49">
        <v>710</v>
      </c>
    </row>
    <row r="39" spans="28:90" ht="39.950000000000003" customHeight="1" thickBot="1" x14ac:dyDescent="0.3">
      <c r="AB39" s="227"/>
      <c r="AC39" s="236" t="s">
        <v>36</v>
      </c>
      <c r="AD39" s="237"/>
      <c r="AE39" s="328" t="s">
        <v>87</v>
      </c>
      <c r="AF39" s="329"/>
      <c r="AG39" s="329"/>
      <c r="AH39" s="330"/>
      <c r="AI39" s="235" t="str">
        <f>IF(ISNUMBER(VALUE(AE45)),VALUE(AE45),"xxx")</f>
        <v>xxx</v>
      </c>
      <c r="AJ39" s="7">
        <f>IF(AD42=$AK$40,("1"),IF(AD42=$AK$41,("2"),IF(AD42=$AK$42,("3"),IF(AD42=$AK$43,("4"),IF(AD42=$AK$44,("5"),(0.9))))))</f>
        <v>0.9</v>
      </c>
      <c r="AK39" s="65" t="s">
        <v>65</v>
      </c>
      <c r="AL39" s="6"/>
      <c r="AM39" s="48">
        <v>710</v>
      </c>
      <c r="AN39" s="69">
        <v>12.5</v>
      </c>
      <c r="AO39" s="6">
        <v>-75</v>
      </c>
      <c r="AP39" s="6">
        <v>-75</v>
      </c>
      <c r="AQ39" s="6">
        <v>-75</v>
      </c>
      <c r="AR39" s="6">
        <v>-75</v>
      </c>
      <c r="AS39" s="6">
        <v>-75</v>
      </c>
      <c r="AT39" s="6">
        <v>-75</v>
      </c>
      <c r="AU39" s="6">
        <v>-75</v>
      </c>
      <c r="AV39" s="6">
        <v>-75</v>
      </c>
      <c r="AW39" s="6">
        <v>-75</v>
      </c>
      <c r="AX39" s="6">
        <v>-75</v>
      </c>
      <c r="AY39" s="6">
        <v>-75</v>
      </c>
      <c r="AZ39" s="6">
        <v>-75</v>
      </c>
      <c r="BA39" s="6">
        <v>-75</v>
      </c>
      <c r="BB39" s="6">
        <v>-75</v>
      </c>
      <c r="BC39" s="6">
        <v>75</v>
      </c>
      <c r="BD39" s="6">
        <v>75</v>
      </c>
      <c r="BE39" s="6">
        <v>80</v>
      </c>
      <c r="BF39" s="6">
        <v>80</v>
      </c>
      <c r="BG39" s="6">
        <v>80</v>
      </c>
      <c r="BH39" s="6">
        <v>85</v>
      </c>
      <c r="BI39" s="6">
        <v>85</v>
      </c>
      <c r="BJ39" s="6">
        <v>90</v>
      </c>
      <c r="BK39" s="6">
        <v>90</v>
      </c>
      <c r="BL39" s="9">
        <v>90</v>
      </c>
      <c r="BM39" s="9">
        <v>95</v>
      </c>
      <c r="BN39" s="9">
        <v>95</v>
      </c>
      <c r="BO39" s="9">
        <v>100</v>
      </c>
      <c r="BP39" s="9">
        <v>100</v>
      </c>
      <c r="BQ39" s="9">
        <v>100</v>
      </c>
      <c r="BR39" s="9">
        <v>100</v>
      </c>
      <c r="BS39" s="9">
        <v>100</v>
      </c>
      <c r="BT39" s="9">
        <v>100</v>
      </c>
      <c r="BU39" s="9">
        <v>100</v>
      </c>
      <c r="BV39" s="9">
        <v>100</v>
      </c>
      <c r="BW39" s="9">
        <v>100</v>
      </c>
      <c r="BX39" s="9">
        <v>100</v>
      </c>
      <c r="BY39" s="9">
        <v>100</v>
      </c>
      <c r="BZ39" s="9">
        <v>100</v>
      </c>
      <c r="CA39" s="9">
        <v>100</v>
      </c>
      <c r="CB39" s="9">
        <v>100</v>
      </c>
      <c r="CC39" s="9">
        <v>100</v>
      </c>
      <c r="CD39" s="9">
        <v>100</v>
      </c>
      <c r="CE39" s="9">
        <v>100</v>
      </c>
      <c r="CF39" s="9">
        <v>100</v>
      </c>
      <c r="CG39" s="9">
        <v>100</v>
      </c>
      <c r="CH39" s="9">
        <v>100</v>
      </c>
      <c r="CI39" s="9">
        <v>100</v>
      </c>
      <c r="CJ39" s="9">
        <v>100</v>
      </c>
      <c r="CK39" s="9"/>
      <c r="CL39" s="49">
        <v>725</v>
      </c>
    </row>
    <row r="40" spans="28:90" ht="39.950000000000003" customHeight="1" x14ac:dyDescent="0.25">
      <c r="AB40" s="227"/>
      <c r="AC40" s="236" t="s">
        <v>35</v>
      </c>
      <c r="AD40" s="238"/>
      <c r="AE40" s="331"/>
      <c r="AF40" s="332"/>
      <c r="AG40" s="332"/>
      <c r="AH40" s="333"/>
      <c r="AI40" s="235" t="str">
        <f>IF(ISNUMBER(VALUE(AF45)),VALUE(AF45),"xxx")</f>
        <v>xxx</v>
      </c>
      <c r="AJ40" s="69" t="str">
        <f>IF(AE42=$AK$33,(""),IF(AE42=$AL$54,("0"),IF(AE42=$AL$55,("0"),IF(AE42=$AL$56,("1"),IF(AE42=$AL$57,("2"),IF(AE42=$AL$58,("3"),IF(AE42=$AL$59,("4"),(""))))))))</f>
        <v/>
      </c>
      <c r="AK40" s="63" t="s">
        <v>30</v>
      </c>
      <c r="AL40" s="61" t="s">
        <v>27</v>
      </c>
      <c r="AM40" s="48">
        <v>725</v>
      </c>
      <c r="AN40" s="69">
        <v>12</v>
      </c>
      <c r="AO40" s="6">
        <v>-75</v>
      </c>
      <c r="AP40" s="6">
        <v>-75</v>
      </c>
      <c r="AQ40" s="6">
        <v>-75</v>
      </c>
      <c r="AR40" s="6">
        <v>-75</v>
      </c>
      <c r="AS40" s="6">
        <v>-75</v>
      </c>
      <c r="AT40" s="6">
        <v>-75</v>
      </c>
      <c r="AU40" s="6">
        <v>-75</v>
      </c>
      <c r="AV40" s="6">
        <v>-75</v>
      </c>
      <c r="AW40" s="6">
        <v>-75</v>
      </c>
      <c r="AX40" s="6">
        <v>-75</v>
      </c>
      <c r="AY40" s="6">
        <v>-75</v>
      </c>
      <c r="AZ40" s="6">
        <v>-75</v>
      </c>
      <c r="BA40" s="6">
        <v>75</v>
      </c>
      <c r="BB40" s="6">
        <v>75</v>
      </c>
      <c r="BC40" s="6">
        <v>75</v>
      </c>
      <c r="BD40" s="6">
        <v>80</v>
      </c>
      <c r="BE40" s="6">
        <v>80</v>
      </c>
      <c r="BF40" s="6">
        <v>85</v>
      </c>
      <c r="BG40" s="6">
        <v>85</v>
      </c>
      <c r="BH40" s="6">
        <v>90</v>
      </c>
      <c r="BI40" s="6">
        <v>90</v>
      </c>
      <c r="BJ40" s="6">
        <v>90</v>
      </c>
      <c r="BK40" s="6">
        <v>95</v>
      </c>
      <c r="BL40" s="9">
        <v>95</v>
      </c>
      <c r="BM40" s="9">
        <v>100</v>
      </c>
      <c r="BN40" s="9">
        <v>100</v>
      </c>
      <c r="BO40" s="9">
        <v>100</v>
      </c>
      <c r="BP40" s="9">
        <v>100</v>
      </c>
      <c r="BQ40" s="9">
        <v>100</v>
      </c>
      <c r="BR40" s="9">
        <v>100</v>
      </c>
      <c r="BS40" s="9">
        <v>100</v>
      </c>
      <c r="BT40" s="9">
        <v>100</v>
      </c>
      <c r="BU40" s="9">
        <v>100</v>
      </c>
      <c r="BV40" s="9">
        <v>100</v>
      </c>
      <c r="BW40" s="9">
        <v>100</v>
      </c>
      <c r="BX40" s="9">
        <v>100</v>
      </c>
      <c r="BY40" s="9">
        <v>100</v>
      </c>
      <c r="BZ40" s="9">
        <v>100</v>
      </c>
      <c r="CA40" s="9">
        <v>100</v>
      </c>
      <c r="CB40" s="9">
        <v>100</v>
      </c>
      <c r="CC40" s="9">
        <v>100</v>
      </c>
      <c r="CD40" s="9">
        <v>100</v>
      </c>
      <c r="CE40" s="9">
        <v>100</v>
      </c>
      <c r="CF40" s="9">
        <v>100</v>
      </c>
      <c r="CG40" s="9">
        <v>100</v>
      </c>
      <c r="CH40" s="9">
        <v>100</v>
      </c>
      <c r="CI40" s="9">
        <v>100</v>
      </c>
      <c r="CJ40" s="9">
        <v>100</v>
      </c>
      <c r="CK40" s="9"/>
      <c r="CL40" s="49">
        <v>735</v>
      </c>
    </row>
    <row r="41" spans="28:90" ht="39.950000000000003" customHeight="1" x14ac:dyDescent="0.25">
      <c r="AB41" s="227"/>
      <c r="AC41" s="236" t="s">
        <v>26</v>
      </c>
      <c r="AD41" s="238"/>
      <c r="AE41" s="328" t="s">
        <v>116</v>
      </c>
      <c r="AF41" s="329"/>
      <c r="AG41" s="329"/>
      <c r="AH41" s="330"/>
      <c r="AI41" s="235"/>
      <c r="AJ41" s="7">
        <f>(AJ36+AJ37+AJ38+AJ39)/4</f>
        <v>0.9</v>
      </c>
      <c r="AK41" s="64" t="s">
        <v>31</v>
      </c>
      <c r="AL41" s="42" t="s">
        <v>64</v>
      </c>
      <c r="AM41" s="48">
        <v>735</v>
      </c>
      <c r="AN41" s="69">
        <v>11.5</v>
      </c>
      <c r="AO41" s="6">
        <v>-75</v>
      </c>
      <c r="AP41" s="6">
        <v>-75</v>
      </c>
      <c r="AQ41" s="6">
        <v>-75</v>
      </c>
      <c r="AR41" s="6">
        <v>-75</v>
      </c>
      <c r="AS41" s="6">
        <v>-75</v>
      </c>
      <c r="AT41" s="6">
        <v>-75</v>
      </c>
      <c r="AU41" s="6">
        <v>-75</v>
      </c>
      <c r="AV41" s="6">
        <v>-75</v>
      </c>
      <c r="AW41" s="6">
        <v>-75</v>
      </c>
      <c r="AX41" s="6">
        <v>-75</v>
      </c>
      <c r="AY41" s="6">
        <v>-75</v>
      </c>
      <c r="AZ41" s="6">
        <v>75</v>
      </c>
      <c r="BA41" s="6">
        <v>75</v>
      </c>
      <c r="BB41" s="6">
        <v>80</v>
      </c>
      <c r="BC41" s="6">
        <v>80</v>
      </c>
      <c r="BD41" s="6">
        <v>85</v>
      </c>
      <c r="BE41" s="6">
        <v>85</v>
      </c>
      <c r="BF41" s="6">
        <v>85</v>
      </c>
      <c r="BG41" s="6">
        <v>90</v>
      </c>
      <c r="BH41" s="6">
        <v>90</v>
      </c>
      <c r="BI41" s="6">
        <v>95</v>
      </c>
      <c r="BJ41" s="6">
        <v>95</v>
      </c>
      <c r="BK41" s="6">
        <v>100</v>
      </c>
      <c r="BL41" s="9">
        <v>100</v>
      </c>
      <c r="BM41" s="9">
        <v>100</v>
      </c>
      <c r="BN41" s="9">
        <v>100</v>
      </c>
      <c r="BO41" s="9">
        <v>100</v>
      </c>
      <c r="BP41" s="9">
        <v>100</v>
      </c>
      <c r="BQ41" s="9">
        <v>100</v>
      </c>
      <c r="BR41" s="9">
        <v>100</v>
      </c>
      <c r="BS41" s="9">
        <v>100</v>
      </c>
      <c r="BT41" s="9">
        <v>100</v>
      </c>
      <c r="BU41" s="9">
        <v>100</v>
      </c>
      <c r="BV41" s="9">
        <v>100</v>
      </c>
      <c r="BW41" s="9">
        <v>100</v>
      </c>
      <c r="BX41" s="9">
        <v>100</v>
      </c>
      <c r="BY41" s="9">
        <v>100</v>
      </c>
      <c r="BZ41" s="9">
        <v>100</v>
      </c>
      <c r="CA41" s="9">
        <v>100</v>
      </c>
      <c r="CB41" s="9">
        <v>100</v>
      </c>
      <c r="CC41" s="9">
        <v>100</v>
      </c>
      <c r="CD41" s="9">
        <v>100</v>
      </c>
      <c r="CE41" s="9">
        <v>100</v>
      </c>
      <c r="CF41" s="9">
        <v>100</v>
      </c>
      <c r="CG41" s="9">
        <v>100</v>
      </c>
      <c r="CH41" s="9">
        <v>100</v>
      </c>
      <c r="CI41" s="9">
        <v>100</v>
      </c>
      <c r="CJ41" s="9">
        <v>100</v>
      </c>
      <c r="CK41" s="9"/>
      <c r="CL41" s="49">
        <v>750</v>
      </c>
    </row>
    <row r="42" spans="28:90" ht="39.950000000000003" customHeight="1" thickBot="1" x14ac:dyDescent="0.3">
      <c r="AB42" s="227"/>
      <c r="AC42" s="236" t="s">
        <v>62</v>
      </c>
      <c r="AD42" s="239"/>
      <c r="AE42" s="338"/>
      <c r="AF42" s="339"/>
      <c r="AG42" s="339"/>
      <c r="AH42" s="340"/>
      <c r="AI42" s="235"/>
      <c r="AJ42" s="68" t="e">
        <f>MATCH(AJ45,$AT$56:$AT$60,0)</f>
        <v>#N/A</v>
      </c>
      <c r="AK42" s="64" t="s">
        <v>32</v>
      </c>
      <c r="AL42" s="42" t="s">
        <v>28</v>
      </c>
      <c r="AM42" s="48">
        <v>750</v>
      </c>
      <c r="AN42" s="69">
        <v>11</v>
      </c>
      <c r="AO42" s="6">
        <v>-75</v>
      </c>
      <c r="AP42" s="6">
        <v>-75</v>
      </c>
      <c r="AQ42" s="6">
        <v>-75</v>
      </c>
      <c r="AR42" s="6">
        <v>-75</v>
      </c>
      <c r="AS42" s="6">
        <v>-75</v>
      </c>
      <c r="AT42" s="6">
        <v>-75</v>
      </c>
      <c r="AU42" s="6">
        <v>-75</v>
      </c>
      <c r="AV42" s="6">
        <v>-75</v>
      </c>
      <c r="AW42" s="6">
        <v>-75</v>
      </c>
      <c r="AX42" s="6">
        <v>75</v>
      </c>
      <c r="AY42" s="6">
        <v>75</v>
      </c>
      <c r="AZ42" s="6">
        <v>80</v>
      </c>
      <c r="BA42" s="6">
        <v>85</v>
      </c>
      <c r="BB42" s="6">
        <v>85</v>
      </c>
      <c r="BC42" s="6">
        <v>90</v>
      </c>
      <c r="BD42" s="6">
        <v>90</v>
      </c>
      <c r="BE42" s="6">
        <v>95</v>
      </c>
      <c r="BF42" s="6">
        <v>95</v>
      </c>
      <c r="BG42" s="6">
        <v>100</v>
      </c>
      <c r="BH42" s="6">
        <v>100</v>
      </c>
      <c r="BI42" s="6">
        <v>100</v>
      </c>
      <c r="BJ42" s="6">
        <v>100</v>
      </c>
      <c r="BK42" s="6">
        <v>100</v>
      </c>
      <c r="BL42" s="9">
        <v>100</v>
      </c>
      <c r="BM42" s="9">
        <v>100</v>
      </c>
      <c r="BN42" s="9">
        <v>100</v>
      </c>
      <c r="BO42" s="9">
        <v>100</v>
      </c>
      <c r="BP42" s="9">
        <v>100</v>
      </c>
      <c r="BQ42" s="9">
        <v>100</v>
      </c>
      <c r="BR42" s="9">
        <v>100</v>
      </c>
      <c r="BS42" s="9">
        <v>100</v>
      </c>
      <c r="BT42" s="9">
        <v>100</v>
      </c>
      <c r="BU42" s="9">
        <v>100</v>
      </c>
      <c r="BV42" s="9">
        <v>100</v>
      </c>
      <c r="BW42" s="9">
        <v>100</v>
      </c>
      <c r="BX42" s="9">
        <v>100</v>
      </c>
      <c r="BY42" s="9">
        <v>100</v>
      </c>
      <c r="BZ42" s="9">
        <v>100</v>
      </c>
      <c r="CA42" s="9">
        <v>100</v>
      </c>
      <c r="CB42" s="9">
        <v>100</v>
      </c>
      <c r="CC42" s="9">
        <v>100</v>
      </c>
      <c r="CD42" s="9">
        <v>100</v>
      </c>
      <c r="CE42" s="9">
        <v>100</v>
      </c>
      <c r="CF42" s="9">
        <v>100</v>
      </c>
      <c r="CG42" s="9">
        <v>100</v>
      </c>
      <c r="CH42" s="9">
        <v>100</v>
      </c>
      <c r="CI42" s="9">
        <v>100</v>
      </c>
      <c r="CJ42" s="9">
        <v>100</v>
      </c>
      <c r="CK42" s="9"/>
      <c r="CL42" s="49">
        <v>760</v>
      </c>
    </row>
    <row r="43" spans="28:90" ht="39.950000000000003" customHeight="1" thickTop="1" x14ac:dyDescent="0.25">
      <c r="AB43" s="227"/>
      <c r="AC43" s="240" t="s">
        <v>84</v>
      </c>
      <c r="AD43" s="341"/>
      <c r="AE43" s="342"/>
      <c r="AF43" s="342"/>
      <c r="AG43" s="342"/>
      <c r="AH43" s="342"/>
      <c r="AI43" s="241"/>
      <c r="AJ43" s="7" t="e">
        <f>MATCH(AE38,$AU$55:$AZ$55,0)</f>
        <v>#N/A</v>
      </c>
      <c r="AK43" s="64" t="s">
        <v>33</v>
      </c>
      <c r="AL43" s="42" t="s">
        <v>29</v>
      </c>
      <c r="AM43" s="48">
        <v>760</v>
      </c>
      <c r="AN43" s="69">
        <v>10.5</v>
      </c>
      <c r="AO43" s="6">
        <v>-75</v>
      </c>
      <c r="AP43" s="6">
        <v>-75</v>
      </c>
      <c r="AQ43" s="6">
        <v>-75</v>
      </c>
      <c r="AR43" s="6">
        <v>-75</v>
      </c>
      <c r="AS43" s="6">
        <v>-75</v>
      </c>
      <c r="AT43" s="6">
        <v>-75</v>
      </c>
      <c r="AU43" s="6">
        <v>-75</v>
      </c>
      <c r="AV43" s="6">
        <v>-75</v>
      </c>
      <c r="AW43" s="6">
        <v>75</v>
      </c>
      <c r="AX43" s="6">
        <v>75</v>
      </c>
      <c r="AY43" s="6">
        <v>80</v>
      </c>
      <c r="AZ43" s="6">
        <v>80</v>
      </c>
      <c r="BA43" s="6">
        <v>85</v>
      </c>
      <c r="BB43" s="6">
        <v>85</v>
      </c>
      <c r="BC43" s="6">
        <v>90</v>
      </c>
      <c r="BD43" s="6">
        <v>90</v>
      </c>
      <c r="BE43" s="6">
        <v>95</v>
      </c>
      <c r="BF43" s="6">
        <v>95</v>
      </c>
      <c r="BG43" s="6">
        <v>100</v>
      </c>
      <c r="BH43" s="6">
        <v>100</v>
      </c>
      <c r="BI43" s="6">
        <v>100</v>
      </c>
      <c r="BJ43" s="6">
        <v>100</v>
      </c>
      <c r="BK43" s="6">
        <v>100</v>
      </c>
      <c r="BL43" s="9">
        <v>100</v>
      </c>
      <c r="BM43" s="9">
        <v>100</v>
      </c>
      <c r="BN43" s="9">
        <v>100</v>
      </c>
      <c r="BO43" s="9">
        <v>100</v>
      </c>
      <c r="BP43" s="9">
        <v>100</v>
      </c>
      <c r="BQ43" s="9">
        <v>100</v>
      </c>
      <c r="BR43" s="9">
        <v>100</v>
      </c>
      <c r="BS43" s="9">
        <v>100</v>
      </c>
      <c r="BT43" s="9">
        <v>100</v>
      </c>
      <c r="BU43" s="9">
        <v>100</v>
      </c>
      <c r="BV43" s="9">
        <v>100</v>
      </c>
      <c r="BW43" s="9">
        <v>100</v>
      </c>
      <c r="BX43" s="9">
        <v>100</v>
      </c>
      <c r="BY43" s="9">
        <v>100</v>
      </c>
      <c r="BZ43" s="9">
        <v>100</v>
      </c>
      <c r="CA43" s="9">
        <v>100</v>
      </c>
      <c r="CB43" s="9">
        <v>100</v>
      </c>
      <c r="CC43" s="9">
        <v>100</v>
      </c>
      <c r="CD43" s="9">
        <v>100</v>
      </c>
      <c r="CE43" s="9">
        <v>100</v>
      </c>
      <c r="CF43" s="9">
        <v>100</v>
      </c>
      <c r="CG43" s="9">
        <v>100</v>
      </c>
      <c r="CH43" s="9">
        <v>100</v>
      </c>
      <c r="CI43" s="9">
        <v>100</v>
      </c>
      <c r="CJ43" s="9">
        <v>100</v>
      </c>
      <c r="CK43" s="9"/>
      <c r="CL43" s="49">
        <v>775</v>
      </c>
    </row>
    <row r="44" spans="28:90" ht="39.950000000000003" customHeight="1" thickBot="1" x14ac:dyDescent="0.3">
      <c r="AB44" s="227"/>
      <c r="AC44" s="242" t="s">
        <v>51</v>
      </c>
      <c r="AD44" s="361" t="e">
        <f>INDEX($AU$56:$AZ$60,AJ42,AJ43)</f>
        <v>#N/A</v>
      </c>
      <c r="AE44" s="362"/>
      <c r="AF44" s="362"/>
      <c r="AG44" s="362"/>
      <c r="AH44" s="362"/>
      <c r="AI44" s="241"/>
      <c r="AJ44" s="7"/>
      <c r="AK44" s="64" t="s">
        <v>34</v>
      </c>
      <c r="AL44" s="42" t="s">
        <v>95</v>
      </c>
      <c r="AM44" s="48">
        <v>775</v>
      </c>
      <c r="AN44" s="69">
        <v>10</v>
      </c>
      <c r="AO44" s="6">
        <v>-75</v>
      </c>
      <c r="AP44" s="6">
        <v>-75</v>
      </c>
      <c r="AQ44" s="6">
        <v>-75</v>
      </c>
      <c r="AR44" s="6">
        <v>-75</v>
      </c>
      <c r="AS44" s="6">
        <v>-75</v>
      </c>
      <c r="AT44" s="6">
        <v>-75</v>
      </c>
      <c r="AU44" s="6">
        <v>75</v>
      </c>
      <c r="AV44" s="6">
        <v>75</v>
      </c>
      <c r="AW44" s="6">
        <v>80</v>
      </c>
      <c r="AX44" s="6">
        <v>80</v>
      </c>
      <c r="AY44" s="6">
        <v>85</v>
      </c>
      <c r="AZ44" s="6">
        <v>85</v>
      </c>
      <c r="BA44" s="6">
        <v>90</v>
      </c>
      <c r="BB44" s="6">
        <v>90</v>
      </c>
      <c r="BC44" s="6">
        <v>95</v>
      </c>
      <c r="BD44" s="6">
        <v>95</v>
      </c>
      <c r="BE44" s="6">
        <v>100</v>
      </c>
      <c r="BF44" s="6">
        <v>100</v>
      </c>
      <c r="BG44" s="6">
        <v>100</v>
      </c>
      <c r="BH44" s="6">
        <v>100</v>
      </c>
      <c r="BI44" s="6">
        <v>100</v>
      </c>
      <c r="BJ44" s="6">
        <v>100</v>
      </c>
      <c r="BK44" s="6">
        <v>100</v>
      </c>
      <c r="BL44" s="9">
        <v>100</v>
      </c>
      <c r="BM44" s="9">
        <v>100</v>
      </c>
      <c r="BN44" s="9">
        <v>100</v>
      </c>
      <c r="BO44" s="9">
        <v>100</v>
      </c>
      <c r="BP44" s="9">
        <v>100</v>
      </c>
      <c r="BQ44" s="9">
        <v>100</v>
      </c>
      <c r="BR44" s="9">
        <v>100</v>
      </c>
      <c r="BS44" s="9">
        <v>100</v>
      </c>
      <c r="BT44" s="9">
        <v>100</v>
      </c>
      <c r="BU44" s="9">
        <v>100</v>
      </c>
      <c r="BV44" s="9">
        <v>100</v>
      </c>
      <c r="BW44" s="9">
        <v>100</v>
      </c>
      <c r="BX44" s="9">
        <v>100</v>
      </c>
      <c r="BY44" s="9">
        <v>100</v>
      </c>
      <c r="BZ44" s="9">
        <v>100</v>
      </c>
      <c r="CA44" s="9">
        <v>100</v>
      </c>
      <c r="CB44" s="9">
        <v>100</v>
      </c>
      <c r="CC44" s="9">
        <v>100</v>
      </c>
      <c r="CD44" s="9">
        <v>100</v>
      </c>
      <c r="CE44" s="9">
        <v>100</v>
      </c>
      <c r="CF44" s="9">
        <v>100</v>
      </c>
      <c r="CG44" s="9">
        <v>100</v>
      </c>
      <c r="CH44" s="9">
        <v>100</v>
      </c>
      <c r="CI44" s="9">
        <v>100</v>
      </c>
      <c r="CJ44" s="9">
        <v>100</v>
      </c>
      <c r="CK44" s="9"/>
      <c r="CL44" s="49">
        <v>785</v>
      </c>
    </row>
    <row r="45" spans="28:90" ht="39.950000000000003" customHeight="1" thickBot="1" x14ac:dyDescent="0.3">
      <c r="AB45" s="207"/>
      <c r="AC45" s="207"/>
      <c r="AD45" s="243" t="s">
        <v>108</v>
      </c>
      <c r="AE45" s="244" t="str">
        <f>IF(AE38=$AZ$55,"DA",IF(AE38=$AY$55,1,IF(AE38=$AX$55,2,IF(AE38=$AW$55,3,IF(AE38=$AV$55,4,"Erreur")))))</f>
        <v>Erreur</v>
      </c>
      <c r="AF45" s="244" t="e">
        <f>IF(AD46=$AL$67,0,IF(AD46=$AL$68,1,IF(AD46=$AL$69,2,IF(AD46=$AL$70,3,IF(AD46=$AL$71,4,"")))))</f>
        <v>#N/A</v>
      </c>
      <c r="AG45" s="245">
        <v>0</v>
      </c>
      <c r="AH45" s="246" t="str">
        <f>IF(AE40=$AL$55,0,IF(AE40=$AL$56,1,IF(AE40=$AL$57,2,IF(AE40=$AL$58,3,IF(AE40=$AL$59,4,"Erreur")))))</f>
        <v>Erreur</v>
      </c>
      <c r="AI45" s="247"/>
      <c r="AJ45" s="7">
        <f>ROUNDDOWN(AJ41,0)</f>
        <v>0</v>
      </c>
      <c r="AK45" s="53"/>
      <c r="AL45" s="41"/>
      <c r="AM45" s="48">
        <v>785</v>
      </c>
      <c r="AN45" s="69">
        <v>9.5</v>
      </c>
      <c r="AO45" s="6">
        <v>-75</v>
      </c>
      <c r="AP45" s="6">
        <v>-75</v>
      </c>
      <c r="AQ45" s="6">
        <v>-75</v>
      </c>
      <c r="AR45" s="6">
        <v>-75</v>
      </c>
      <c r="AS45" s="6">
        <v>-75</v>
      </c>
      <c r="AT45" s="6">
        <v>75</v>
      </c>
      <c r="AU45" s="6">
        <v>75</v>
      </c>
      <c r="AV45" s="6">
        <v>80</v>
      </c>
      <c r="AW45" s="6">
        <v>85</v>
      </c>
      <c r="AX45" s="6">
        <v>85</v>
      </c>
      <c r="AY45" s="6">
        <v>90</v>
      </c>
      <c r="AZ45" s="6">
        <v>90</v>
      </c>
      <c r="BA45" s="6">
        <v>95</v>
      </c>
      <c r="BB45" s="6">
        <v>95</v>
      </c>
      <c r="BC45" s="6">
        <v>100</v>
      </c>
      <c r="BD45" s="6">
        <v>100</v>
      </c>
      <c r="BE45" s="6">
        <v>100</v>
      </c>
      <c r="BF45" s="6">
        <v>100</v>
      </c>
      <c r="BG45" s="6">
        <v>100</v>
      </c>
      <c r="BH45" s="6">
        <v>100</v>
      </c>
      <c r="BI45" s="6">
        <v>100</v>
      </c>
      <c r="BJ45" s="6">
        <v>100</v>
      </c>
      <c r="BK45" s="6">
        <v>100</v>
      </c>
      <c r="BL45" s="9">
        <v>100</v>
      </c>
      <c r="BM45" s="9">
        <v>100</v>
      </c>
      <c r="BN45" s="9">
        <v>100</v>
      </c>
      <c r="BO45" s="9">
        <v>100</v>
      </c>
      <c r="BP45" s="9">
        <v>100</v>
      </c>
      <c r="BQ45" s="9">
        <v>100</v>
      </c>
      <c r="BR45" s="9">
        <v>100</v>
      </c>
      <c r="BS45" s="9">
        <v>100</v>
      </c>
      <c r="BT45" s="9">
        <v>100</v>
      </c>
      <c r="BU45" s="9">
        <v>100</v>
      </c>
      <c r="BV45" s="9">
        <v>100</v>
      </c>
      <c r="BW45" s="9">
        <v>100</v>
      </c>
      <c r="BX45" s="9">
        <v>100</v>
      </c>
      <c r="BY45" s="9">
        <v>100</v>
      </c>
      <c r="BZ45" s="9">
        <v>100</v>
      </c>
      <c r="CA45" s="9">
        <v>100</v>
      </c>
      <c r="CB45" s="9">
        <v>100</v>
      </c>
      <c r="CC45" s="9">
        <v>100</v>
      </c>
      <c r="CD45" s="9">
        <v>100</v>
      </c>
      <c r="CE45" s="9">
        <v>100</v>
      </c>
      <c r="CF45" s="9">
        <v>100</v>
      </c>
      <c r="CG45" s="9">
        <v>100</v>
      </c>
      <c r="CH45" s="9">
        <v>100</v>
      </c>
      <c r="CI45" s="9">
        <v>100</v>
      </c>
      <c r="CJ45" s="9">
        <v>100</v>
      </c>
      <c r="CK45" s="9"/>
      <c r="CL45" s="49">
        <v>800</v>
      </c>
    </row>
    <row r="46" spans="28:90" ht="27.75" customHeight="1" x14ac:dyDescent="0.25">
      <c r="AB46" s="207"/>
      <c r="AC46" s="248" t="s">
        <v>79</v>
      </c>
      <c r="AD46" s="247" t="e">
        <f>HLOOKUP($AC$46,'Coureur 1'!AE46:AH47,2,FALSE)</f>
        <v>#N/A</v>
      </c>
      <c r="AE46" s="247"/>
      <c r="AF46" s="247"/>
      <c r="AG46" s="247"/>
      <c r="AH46" s="247"/>
      <c r="AI46" s="247"/>
      <c r="AJ46" s="6"/>
      <c r="AK46" s="6"/>
      <c r="AL46" s="9"/>
      <c r="AM46" s="48">
        <v>800</v>
      </c>
      <c r="AN46" s="69">
        <v>9</v>
      </c>
      <c r="AO46" s="6">
        <v>-75</v>
      </c>
      <c r="AP46" s="6">
        <v>-75</v>
      </c>
      <c r="AQ46" s="6">
        <v>-75</v>
      </c>
      <c r="AR46" s="6">
        <v>75</v>
      </c>
      <c r="AS46" s="6">
        <v>75</v>
      </c>
      <c r="AT46" s="6">
        <v>80</v>
      </c>
      <c r="AU46" s="6">
        <v>80</v>
      </c>
      <c r="AV46" s="6">
        <v>85</v>
      </c>
      <c r="AW46" s="6">
        <v>90</v>
      </c>
      <c r="AX46" s="6">
        <v>90</v>
      </c>
      <c r="AY46" s="6">
        <v>95</v>
      </c>
      <c r="AZ46" s="6">
        <v>95</v>
      </c>
      <c r="BA46" s="6">
        <v>100</v>
      </c>
      <c r="BB46" s="6">
        <v>100</v>
      </c>
      <c r="BC46" s="6">
        <v>100</v>
      </c>
      <c r="BD46" s="6">
        <v>100</v>
      </c>
      <c r="BE46" s="6">
        <v>100</v>
      </c>
      <c r="BF46" s="6">
        <v>100</v>
      </c>
      <c r="BG46" s="6">
        <v>100</v>
      </c>
      <c r="BH46" s="6">
        <v>100</v>
      </c>
      <c r="BI46" s="6">
        <v>100</v>
      </c>
      <c r="BJ46" s="6">
        <v>100</v>
      </c>
      <c r="BK46" s="6">
        <v>100</v>
      </c>
      <c r="BL46" s="9">
        <v>100</v>
      </c>
      <c r="BM46" s="9">
        <v>100</v>
      </c>
      <c r="BN46" s="9">
        <v>100</v>
      </c>
      <c r="BO46" s="9">
        <v>100</v>
      </c>
      <c r="BP46" s="9">
        <v>100</v>
      </c>
      <c r="BQ46" s="9">
        <v>100</v>
      </c>
      <c r="BR46" s="9">
        <v>100</v>
      </c>
      <c r="BS46" s="9">
        <v>100</v>
      </c>
      <c r="BT46" s="9">
        <v>100</v>
      </c>
      <c r="BU46" s="9">
        <v>100</v>
      </c>
      <c r="BV46" s="9">
        <v>100</v>
      </c>
      <c r="BW46" s="9">
        <v>100</v>
      </c>
      <c r="BX46" s="9">
        <v>100</v>
      </c>
      <c r="BY46" s="9">
        <v>100</v>
      </c>
      <c r="BZ46" s="9">
        <v>100</v>
      </c>
      <c r="CA46" s="9">
        <v>100</v>
      </c>
      <c r="CB46" s="9">
        <v>100</v>
      </c>
      <c r="CC46" s="9">
        <v>100</v>
      </c>
      <c r="CD46" s="9">
        <v>100</v>
      </c>
      <c r="CE46" s="9">
        <v>100</v>
      </c>
      <c r="CF46" s="9">
        <v>100</v>
      </c>
      <c r="CG46" s="9">
        <v>100</v>
      </c>
      <c r="CH46" s="9">
        <v>100</v>
      </c>
      <c r="CI46" s="9">
        <v>100</v>
      </c>
      <c r="CJ46" s="9">
        <v>100</v>
      </c>
      <c r="CK46" s="9"/>
      <c r="CL46" s="49">
        <v>810</v>
      </c>
    </row>
    <row r="47" spans="28:90" ht="39.75" hidden="1" customHeight="1" x14ac:dyDescent="0.25">
      <c r="AB47" s="207"/>
      <c r="AC47" s="249"/>
      <c r="AD47" s="293"/>
      <c r="AE47" s="297"/>
      <c r="AF47" s="304"/>
      <c r="AG47" s="304"/>
      <c r="AH47" s="304"/>
      <c r="AI47" s="247"/>
      <c r="AJ47" s="6"/>
      <c r="AK47" s="63" t="s">
        <v>45</v>
      </c>
      <c r="AL47" s="9"/>
      <c r="AM47" s="48"/>
      <c r="AN47" s="69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49"/>
    </row>
    <row r="48" spans="28:90" ht="25.5" hidden="1" customHeight="1" x14ac:dyDescent="0.25">
      <c r="AB48" s="207"/>
      <c r="AC48" s="249"/>
      <c r="AD48" s="305"/>
      <c r="AE48" s="304"/>
      <c r="AF48" s="306"/>
      <c r="AG48" s="304"/>
      <c r="AH48" s="304"/>
      <c r="AI48" s="247"/>
      <c r="AJ48" s="6"/>
      <c r="AK48" s="64" t="s">
        <v>41</v>
      </c>
      <c r="AL48" s="9"/>
      <c r="AM48" s="48"/>
      <c r="AN48" s="69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49"/>
    </row>
    <row r="49" spans="28:90" ht="30.75" customHeight="1" x14ac:dyDescent="0.25">
      <c r="AB49" s="207"/>
      <c r="AC49" s="358" t="s">
        <v>96</v>
      </c>
      <c r="AD49" s="252" t="s">
        <v>119</v>
      </c>
      <c r="AE49" s="314" t="s">
        <v>106</v>
      </c>
      <c r="AF49" s="314"/>
      <c r="AG49" s="316" t="s">
        <v>81</v>
      </c>
      <c r="AH49" s="316"/>
      <c r="AI49" s="247"/>
      <c r="AJ49" s="7">
        <f>IF(AD52=$AL$34,("1"),IF(AD52=$AL$35,("2"),IF(AD52=$AL$36,("3"),IF(AD52=$AL$37,("4"),(0.9)))))</f>
        <v>0.9</v>
      </c>
      <c r="AK49" s="64" t="s">
        <v>42</v>
      </c>
      <c r="AL49" s="9"/>
      <c r="AM49" s="48">
        <v>810</v>
      </c>
      <c r="AN49" s="69">
        <v>8.5</v>
      </c>
      <c r="AO49" s="6">
        <v>-75</v>
      </c>
      <c r="AP49" s="6">
        <v>-75</v>
      </c>
      <c r="AQ49" s="6">
        <v>75</v>
      </c>
      <c r="AR49" s="6">
        <v>80</v>
      </c>
      <c r="AS49" s="6">
        <v>80</v>
      </c>
      <c r="AT49" s="6">
        <v>85</v>
      </c>
      <c r="AU49" s="6">
        <v>85</v>
      </c>
      <c r="AV49" s="6">
        <v>90</v>
      </c>
      <c r="AW49" s="6">
        <v>95</v>
      </c>
      <c r="AX49" s="6">
        <v>95</v>
      </c>
      <c r="AY49" s="6">
        <v>100</v>
      </c>
      <c r="AZ49" s="6">
        <v>100</v>
      </c>
      <c r="BA49" s="6">
        <v>100</v>
      </c>
      <c r="BB49" s="6">
        <v>100</v>
      </c>
      <c r="BC49" s="6">
        <v>100</v>
      </c>
      <c r="BD49" s="6">
        <v>100</v>
      </c>
      <c r="BE49" s="6">
        <v>100</v>
      </c>
      <c r="BF49" s="6">
        <v>100</v>
      </c>
      <c r="BG49" s="6">
        <v>100</v>
      </c>
      <c r="BH49" s="6">
        <v>100</v>
      </c>
      <c r="BI49" s="6">
        <v>100</v>
      </c>
      <c r="BJ49" s="6">
        <v>100</v>
      </c>
      <c r="BK49" s="6">
        <v>100</v>
      </c>
      <c r="BL49" s="9">
        <v>100</v>
      </c>
      <c r="BM49" s="9">
        <v>100</v>
      </c>
      <c r="BN49" s="9">
        <v>100</v>
      </c>
      <c r="BO49" s="9">
        <v>100</v>
      </c>
      <c r="BP49" s="9">
        <v>100</v>
      </c>
      <c r="BQ49" s="9">
        <v>100</v>
      </c>
      <c r="BR49" s="9">
        <v>100</v>
      </c>
      <c r="BS49" s="9">
        <v>100</v>
      </c>
      <c r="BT49" s="9">
        <v>100</v>
      </c>
      <c r="BU49" s="9">
        <v>100</v>
      </c>
      <c r="BV49" s="9">
        <v>100</v>
      </c>
      <c r="BW49" s="9">
        <v>100</v>
      </c>
      <c r="BX49" s="9">
        <v>100</v>
      </c>
      <c r="BY49" s="9">
        <v>100</v>
      </c>
      <c r="BZ49" s="9">
        <v>100</v>
      </c>
      <c r="CA49" s="9">
        <v>100</v>
      </c>
      <c r="CB49" s="9">
        <v>100</v>
      </c>
      <c r="CC49" s="9">
        <v>100</v>
      </c>
      <c r="CD49" s="9">
        <v>100</v>
      </c>
      <c r="CE49" s="9">
        <v>100</v>
      </c>
      <c r="CF49" s="9">
        <v>100</v>
      </c>
      <c r="CG49" s="9">
        <v>100</v>
      </c>
      <c r="CH49" s="9">
        <v>100</v>
      </c>
      <c r="CI49" s="9">
        <v>100</v>
      </c>
      <c r="CJ49" s="9">
        <v>100</v>
      </c>
      <c r="CK49" s="9"/>
      <c r="CL49" s="49">
        <v>825</v>
      </c>
    </row>
    <row r="50" spans="28:90" ht="39.950000000000003" customHeight="1" thickBot="1" x14ac:dyDescent="0.3">
      <c r="AB50" s="207"/>
      <c r="AC50" s="359"/>
      <c r="AD50" s="232"/>
      <c r="AE50" s="315"/>
      <c r="AF50" s="315"/>
      <c r="AG50" s="317"/>
      <c r="AH50" s="317"/>
      <c r="AI50" s="247"/>
      <c r="AJ50" s="7">
        <f>IF(AD53=$AK$47,("1"),IF(AD53=$AK$48,("2"),IF(AD53=$AK$49,("3"),IF(AD53=$AK$50,("4"),IF(AD53=$AK$51,("5"),(0.9))))))</f>
        <v>0.9</v>
      </c>
      <c r="AK50" s="64" t="s">
        <v>43</v>
      </c>
      <c r="AL50" s="9"/>
      <c r="AM50" s="54">
        <v>825</v>
      </c>
      <c r="AN50" s="51">
        <v>8</v>
      </c>
      <c r="AO50" s="50">
        <v>-75</v>
      </c>
      <c r="AP50" s="50">
        <v>75</v>
      </c>
      <c r="AQ50" s="50">
        <v>80</v>
      </c>
      <c r="AR50" s="50">
        <v>80</v>
      </c>
      <c r="AS50" s="50">
        <v>85</v>
      </c>
      <c r="AT50" s="50">
        <v>85</v>
      </c>
      <c r="AU50" s="50">
        <v>90</v>
      </c>
      <c r="AV50" s="50">
        <v>95</v>
      </c>
      <c r="AW50" s="50">
        <v>95</v>
      </c>
      <c r="AX50" s="50">
        <v>100</v>
      </c>
      <c r="AY50" s="50">
        <v>100</v>
      </c>
      <c r="AZ50" s="50">
        <v>100</v>
      </c>
      <c r="BA50" s="50">
        <v>100</v>
      </c>
      <c r="BB50" s="50">
        <v>100</v>
      </c>
      <c r="BC50" s="6">
        <v>100</v>
      </c>
      <c r="BD50" s="6">
        <v>100</v>
      </c>
      <c r="BE50" s="6">
        <v>100</v>
      </c>
      <c r="BF50" s="6">
        <v>100</v>
      </c>
      <c r="BG50" s="6">
        <v>100</v>
      </c>
      <c r="BH50" s="6">
        <v>100</v>
      </c>
      <c r="BI50" s="6">
        <v>100</v>
      </c>
      <c r="BJ50" s="6">
        <v>100</v>
      </c>
      <c r="BK50" s="6">
        <v>100</v>
      </c>
      <c r="BL50" s="9">
        <v>100</v>
      </c>
      <c r="BM50" s="9">
        <v>100</v>
      </c>
      <c r="BN50" s="52">
        <v>100</v>
      </c>
      <c r="BO50" s="52">
        <v>100</v>
      </c>
      <c r="BP50" s="52">
        <v>100</v>
      </c>
      <c r="BQ50" s="52">
        <v>100</v>
      </c>
      <c r="BR50" s="52">
        <v>100</v>
      </c>
      <c r="BS50" s="52">
        <v>100</v>
      </c>
      <c r="BT50" s="52">
        <v>100</v>
      </c>
      <c r="BU50" s="52">
        <v>100</v>
      </c>
      <c r="BV50" s="52">
        <v>100</v>
      </c>
      <c r="BW50" s="52">
        <v>100</v>
      </c>
      <c r="BX50" s="52">
        <v>100</v>
      </c>
      <c r="BY50" s="52">
        <v>100</v>
      </c>
      <c r="BZ50" s="52">
        <v>100</v>
      </c>
      <c r="CA50" s="52">
        <v>100</v>
      </c>
      <c r="CB50" s="52">
        <v>100</v>
      </c>
      <c r="CC50" s="52">
        <v>100</v>
      </c>
      <c r="CD50" s="52">
        <v>100</v>
      </c>
      <c r="CE50" s="52">
        <v>100</v>
      </c>
      <c r="CF50" s="52">
        <v>100</v>
      </c>
      <c r="CG50" s="52">
        <v>100</v>
      </c>
      <c r="CH50" s="52">
        <v>100</v>
      </c>
      <c r="CI50" s="52">
        <v>100</v>
      </c>
      <c r="CJ50" s="52">
        <v>100</v>
      </c>
      <c r="CK50" s="52"/>
      <c r="CL50" s="49">
        <v>835</v>
      </c>
    </row>
    <row r="51" spans="28:90" ht="39.950000000000003" customHeight="1" thickTop="1" thickBot="1" x14ac:dyDescent="0.3">
      <c r="AB51" s="207"/>
      <c r="AC51" s="360"/>
      <c r="AD51" s="253" t="s">
        <v>107</v>
      </c>
      <c r="AE51" s="326"/>
      <c r="AF51" s="326"/>
      <c r="AG51" s="326"/>
      <c r="AH51" s="327"/>
      <c r="AI51" s="235" t="str">
        <f>IF(AE51=$AU$55,4,IF(AE51=$AV$55,3,IF(AE51=$AW$55,2,IF(AE51=$AX$55,1,IF(AE51=$AY$55,0,"xxx")))))</f>
        <v>xxx</v>
      </c>
      <c r="AJ51" s="7">
        <f>IF(AD54=$AL$40,("1"),IF(AD54=$AL$41,("2"),IF(AD54=$AL$42,("3"),IF(AD54=$AL$43,("4"),IF(AD54=$AL$44,("5"),(0.9))))))</f>
        <v>0.9</v>
      </c>
      <c r="AK51" s="64" t="s">
        <v>44</v>
      </c>
      <c r="AL51" s="9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35"/>
      <c r="BD51" s="35"/>
      <c r="BE51" s="35"/>
      <c r="BF51" s="35"/>
      <c r="BG51" s="35"/>
      <c r="BH51" s="35"/>
      <c r="BI51" s="35"/>
      <c r="BJ51" s="35"/>
      <c r="BK51" s="35"/>
      <c r="BL51" s="34"/>
      <c r="BM51" s="34"/>
      <c r="CL51" s="34"/>
    </row>
    <row r="52" spans="28:90" ht="39.950000000000003" customHeight="1" thickBot="1" x14ac:dyDescent="0.3">
      <c r="AB52" s="207"/>
      <c r="AC52" s="254" t="s">
        <v>36</v>
      </c>
      <c r="AD52" s="237"/>
      <c r="AE52" s="334" t="s">
        <v>87</v>
      </c>
      <c r="AF52" s="334"/>
      <c r="AG52" s="334"/>
      <c r="AH52" s="335"/>
      <c r="AI52" s="235" t="str">
        <f>IF(ISNUMBER(VALUE(AE58)),VALUE(AE58),"xxx")</f>
        <v>xxx</v>
      </c>
      <c r="AJ52" s="7">
        <f>IF(AD55=$AK$40,("1"),IF(AD55=$AK$41,("2"),IF(AD55=$AK$42,("3"),IF(AD55=$AK$43,("4"),IF(AD55=$AK$44,("5"),(0.9))))))</f>
        <v>0.9</v>
      </c>
      <c r="AK52" s="53"/>
      <c r="AL52" s="9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9"/>
      <c r="BM52" s="9"/>
    </row>
    <row r="53" spans="28:90" ht="39.950000000000003" customHeight="1" thickBot="1" x14ac:dyDescent="0.3">
      <c r="AB53" s="207"/>
      <c r="AC53" s="254" t="s">
        <v>35</v>
      </c>
      <c r="AD53" s="238"/>
      <c r="AE53" s="331"/>
      <c r="AF53" s="332"/>
      <c r="AG53" s="332"/>
      <c r="AH53" s="333"/>
      <c r="AI53" s="235" t="str">
        <f>IF(ISNUMBER(VALUE(AF58)),VALUE(AF58),"xxx")</f>
        <v>xxx</v>
      </c>
      <c r="AJ53" s="69" t="str">
        <f>IF(AE55=$AK$33,(""),IF(AE55=$AL$54,("0"),IF(AE55=$AL$55,("0"),IF(AE55=$AL$56,("1"),IF(AE55=$AL$57,("2"),IF(AE55=$AL$58,("3"),IF(AE55=$AL$59,("4"),(""))))))))</f>
        <v/>
      </c>
      <c r="AK53" s="9"/>
      <c r="AL53" s="9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9"/>
      <c r="BM53" s="9"/>
    </row>
    <row r="54" spans="28:90" ht="39.950000000000003" customHeight="1" x14ac:dyDescent="0.25">
      <c r="AB54" s="207"/>
      <c r="AC54" s="254" t="s">
        <v>26</v>
      </c>
      <c r="AD54" s="238"/>
      <c r="AE54" s="334" t="s">
        <v>88</v>
      </c>
      <c r="AF54" s="334"/>
      <c r="AG54" s="334"/>
      <c r="AH54" s="335"/>
      <c r="AI54" s="247"/>
      <c r="AJ54" s="7">
        <f>(AJ49+AJ50+AJ51+AJ52)/4</f>
        <v>0.9</v>
      </c>
      <c r="AK54" s="9"/>
      <c r="AL54" s="40" t="s">
        <v>83</v>
      </c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9"/>
      <c r="BM54" s="9"/>
    </row>
    <row r="55" spans="28:90" ht="39.950000000000003" customHeight="1" thickBot="1" x14ac:dyDescent="0.3">
      <c r="AB55" s="207"/>
      <c r="AC55" s="254" t="s">
        <v>62</v>
      </c>
      <c r="AD55" s="239"/>
      <c r="AE55" s="338"/>
      <c r="AF55" s="339"/>
      <c r="AG55" s="339"/>
      <c r="AH55" s="340"/>
      <c r="AI55" s="247"/>
      <c r="AJ55" s="68" t="e">
        <f>MATCH(AJ58,$AT$56:$AT$60,0)</f>
        <v>#N/A</v>
      </c>
      <c r="AK55" s="9"/>
      <c r="AL55" s="56" t="s">
        <v>234</v>
      </c>
      <c r="AM55" s="6"/>
      <c r="AN55" s="6"/>
      <c r="AO55" s="6"/>
      <c r="AP55" s="6"/>
      <c r="AQ55" s="6"/>
      <c r="AR55" s="6"/>
      <c r="AS55" s="6"/>
      <c r="AT55" s="32"/>
      <c r="AU55" s="32" t="s">
        <v>48</v>
      </c>
      <c r="AV55" s="32" t="s">
        <v>49</v>
      </c>
      <c r="AW55" s="32" t="s">
        <v>50</v>
      </c>
      <c r="AX55" s="32" t="s">
        <v>47</v>
      </c>
      <c r="AY55" s="32" t="s">
        <v>46</v>
      </c>
      <c r="AZ55" s="32" t="s">
        <v>65</v>
      </c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60"/>
      <c r="BM55" s="9"/>
    </row>
    <row r="56" spans="28:90" ht="39.950000000000003" customHeight="1" thickTop="1" x14ac:dyDescent="0.25">
      <c r="AB56" s="207"/>
      <c r="AC56" s="255" t="s">
        <v>84</v>
      </c>
      <c r="AD56" s="374"/>
      <c r="AE56" s="374"/>
      <c r="AF56" s="374"/>
      <c r="AG56" s="374"/>
      <c r="AH56" s="374"/>
      <c r="AI56" s="247"/>
      <c r="AJ56" s="7" t="e">
        <f>MATCH(AE51,$AU$55:$AZ$55,0)</f>
        <v>#N/A</v>
      </c>
      <c r="AK56" s="9"/>
      <c r="AL56" s="56" t="s">
        <v>235</v>
      </c>
      <c r="AM56" s="6"/>
      <c r="AN56" s="6"/>
      <c r="AO56" s="6"/>
      <c r="AP56" s="6"/>
      <c r="AQ56" s="6"/>
      <c r="AR56" s="6"/>
      <c r="AS56" s="6"/>
      <c r="AT56" s="32">
        <v>1</v>
      </c>
      <c r="AU56" s="32" t="s">
        <v>93</v>
      </c>
      <c r="AV56" s="32" t="s">
        <v>91</v>
      </c>
      <c r="AW56" s="32" t="s">
        <v>55</v>
      </c>
      <c r="AX56" s="32" t="s">
        <v>56</v>
      </c>
      <c r="AY56" s="32" t="s">
        <v>58</v>
      </c>
      <c r="AZ56" s="32" t="s">
        <v>65</v>
      </c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60"/>
      <c r="BM56" s="9"/>
    </row>
    <row r="57" spans="28:90" ht="39.950000000000003" customHeight="1" thickBot="1" x14ac:dyDescent="0.3">
      <c r="AB57" s="207"/>
      <c r="AC57" s="256" t="s">
        <v>51</v>
      </c>
      <c r="AD57" s="375" t="e">
        <f>INDEX($AU$56:$AZ$60,AJ55,AJ56)</f>
        <v>#N/A</v>
      </c>
      <c r="AE57" s="375"/>
      <c r="AF57" s="375"/>
      <c r="AG57" s="375"/>
      <c r="AH57" s="375"/>
      <c r="AI57" s="247"/>
      <c r="AJ57" s="7"/>
      <c r="AK57" s="9"/>
      <c r="AL57" s="56" t="s">
        <v>229</v>
      </c>
      <c r="AM57" s="6"/>
      <c r="AN57" s="6"/>
      <c r="AO57" s="6"/>
      <c r="AP57" s="6"/>
      <c r="AQ57" s="6"/>
      <c r="AR57" s="6"/>
      <c r="AS57" s="6"/>
      <c r="AT57" s="32">
        <v>2</v>
      </c>
      <c r="AU57" s="32" t="s">
        <v>93</v>
      </c>
      <c r="AV57" s="32" t="s">
        <v>92</v>
      </c>
      <c r="AW57" s="32" t="s">
        <v>55</v>
      </c>
      <c r="AX57" s="32" t="s">
        <v>66</v>
      </c>
      <c r="AY57" s="32" t="s">
        <v>59</v>
      </c>
      <c r="AZ57" s="32" t="s">
        <v>65</v>
      </c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60"/>
      <c r="BM57" s="9"/>
    </row>
    <row r="58" spans="28:90" ht="39.950000000000003" customHeight="1" thickBot="1" x14ac:dyDescent="0.3">
      <c r="AB58" s="207"/>
      <c r="AC58" s="207"/>
      <c r="AD58" s="257" t="s">
        <v>108</v>
      </c>
      <c r="AE58" s="244" t="str">
        <f>IF(AE51=$AZ$55,"DA",IF(AE51=$AY$55,1,IF(AE51=$AX$55,2,IF(AE51=$AW$55,3,IF(AE51=$AV$55,4,"Erreur")))))</f>
        <v>Erreur</v>
      </c>
      <c r="AF58" s="244" t="e">
        <f>IF(AD59=$AL$67,0,IF(AD59=$AL$68,1,IF(AD59=$AL$69,2,IF(AD59=$AL$70,3,IF(AD59=$AL$71,4,"")))))</f>
        <v>#N/A</v>
      </c>
      <c r="AG58" s="245">
        <v>0</v>
      </c>
      <c r="AH58" s="246" t="str">
        <f>IF(AE53=$AL$55,0,IF(AE53=$AL$56,1,IF(AE53=$AL$57,2,IF(AE53=$AL$58,3,IF(AE53=$AL$59,4,"Erreur")))))</f>
        <v>Erreur</v>
      </c>
      <c r="AI58" s="247"/>
      <c r="AJ58" s="7">
        <f>ROUNDDOWN(AJ54,0)</f>
        <v>0</v>
      </c>
      <c r="AK58" s="9"/>
      <c r="AL58" s="56" t="s">
        <v>236</v>
      </c>
      <c r="AM58" s="6"/>
      <c r="AN58" s="6"/>
      <c r="AO58" s="6"/>
      <c r="AP58" s="6"/>
      <c r="AQ58" s="6"/>
      <c r="AR58" s="6"/>
      <c r="AS58" s="6"/>
      <c r="AT58" s="32">
        <v>3</v>
      </c>
      <c r="AU58" s="32" t="s">
        <v>93</v>
      </c>
      <c r="AV58" s="32" t="s">
        <v>52</v>
      </c>
      <c r="AW58" s="32" t="s">
        <v>61</v>
      </c>
      <c r="AX58" s="32" t="s">
        <v>57</v>
      </c>
      <c r="AY58" s="32" t="s">
        <v>60</v>
      </c>
      <c r="AZ58" s="32" t="s">
        <v>65</v>
      </c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60"/>
      <c r="BM58" s="9"/>
    </row>
    <row r="59" spans="28:90" ht="21.75" customHeight="1" thickBot="1" x14ac:dyDescent="0.3">
      <c r="AB59" s="207"/>
      <c r="AC59" s="248" t="s">
        <v>78</v>
      </c>
      <c r="AD59" s="247" t="e">
        <f>HLOOKUP($AC$46,'Coureur 1'!AE59:AH60,2,FALSE)</f>
        <v>#N/A</v>
      </c>
      <c r="AE59" s="207"/>
      <c r="AF59" s="207"/>
      <c r="AG59" s="207"/>
      <c r="AH59" s="207"/>
      <c r="AI59" s="247"/>
      <c r="AJ59" s="6"/>
      <c r="AK59" s="9"/>
      <c r="AL59" s="62" t="s">
        <v>82</v>
      </c>
      <c r="AM59" s="6"/>
      <c r="AN59" s="6"/>
      <c r="AO59" s="6"/>
      <c r="AP59" s="6"/>
      <c r="AQ59" s="6"/>
      <c r="AR59" s="6"/>
      <c r="AS59" s="6"/>
      <c r="AT59" s="32">
        <v>4</v>
      </c>
      <c r="AU59" s="32" t="s">
        <v>93</v>
      </c>
      <c r="AV59" s="32" t="s">
        <v>53</v>
      </c>
      <c r="AW59" s="32" t="s">
        <v>54</v>
      </c>
      <c r="AX59" s="32" t="s">
        <v>93</v>
      </c>
      <c r="AY59" s="32" t="s">
        <v>93</v>
      </c>
      <c r="AZ59" s="32" t="s">
        <v>65</v>
      </c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60"/>
      <c r="BM59" s="9"/>
    </row>
    <row r="60" spans="28:90" ht="39.75" hidden="1" customHeight="1" x14ac:dyDescent="0.25">
      <c r="AB60" s="207"/>
      <c r="AC60" s="296"/>
      <c r="AD60" s="297"/>
      <c r="AE60" s="298"/>
      <c r="AF60" s="268"/>
      <c r="AG60" s="268"/>
      <c r="AH60" s="268"/>
      <c r="AI60" s="247"/>
      <c r="AJ60" s="6"/>
      <c r="AK60" s="9"/>
      <c r="AL60" s="9"/>
      <c r="AM60" s="6"/>
      <c r="AN60" s="6"/>
      <c r="AO60" s="6"/>
      <c r="AP60" s="6"/>
      <c r="AQ60" s="6"/>
      <c r="AR60" s="6"/>
      <c r="AS60" s="6"/>
      <c r="AT60" s="32">
        <v>5</v>
      </c>
      <c r="AU60" s="32" t="s">
        <v>93</v>
      </c>
      <c r="AV60" s="32" t="s">
        <v>93</v>
      </c>
      <c r="AW60" s="32" t="s">
        <v>93</v>
      </c>
      <c r="AX60" s="32" t="s">
        <v>93</v>
      </c>
      <c r="AY60" s="32" t="s">
        <v>93</v>
      </c>
      <c r="AZ60" s="32" t="s">
        <v>65</v>
      </c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60"/>
      <c r="BM60" s="9"/>
    </row>
    <row r="61" spans="28:90" ht="39.75" hidden="1" customHeight="1" x14ac:dyDescent="0.25">
      <c r="AB61" s="207"/>
      <c r="AC61" s="299"/>
      <c r="AD61" s="299"/>
      <c r="AE61" s="300"/>
      <c r="AF61" s="299"/>
      <c r="AG61" s="268"/>
      <c r="AH61" s="301"/>
      <c r="AI61" s="247"/>
      <c r="AJ61" s="7" t="e">
        <f>MATCH(AE60,$AU$55:$AZ$55,0)</f>
        <v>#N/A</v>
      </c>
      <c r="AK61" s="9"/>
      <c r="AL61" s="9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9"/>
      <c r="BM61" s="9"/>
    </row>
    <row r="62" spans="28:90" ht="39.950000000000003" customHeight="1" x14ac:dyDescent="0.25">
      <c r="AB62" s="227"/>
      <c r="AC62" s="228" t="s">
        <v>97</v>
      </c>
      <c r="AD62" s="229" t="s">
        <v>94</v>
      </c>
      <c r="AE62" s="318" t="s">
        <v>106</v>
      </c>
      <c r="AF62" s="319"/>
      <c r="AG62" s="322" t="s">
        <v>81</v>
      </c>
      <c r="AH62" s="323"/>
      <c r="AI62" s="241"/>
      <c r="AJ62" s="7">
        <f>IF(AD65=$AL$34,("1"),IF(AD65=$AL$35,("2"),IF(AD65=$AL$36,("3"),IF(AD65=$AL$37,("4"),(0.9)))))</f>
        <v>0.9</v>
      </c>
      <c r="AK62" s="9"/>
      <c r="AL62" s="9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9"/>
      <c r="BM62" s="9"/>
    </row>
    <row r="63" spans="28:90" ht="39.950000000000003" customHeight="1" thickBot="1" x14ac:dyDescent="0.3">
      <c r="AB63" s="227"/>
      <c r="AC63" s="231"/>
      <c r="AD63" s="232"/>
      <c r="AE63" s="320"/>
      <c r="AF63" s="321"/>
      <c r="AG63" s="324"/>
      <c r="AH63" s="325"/>
      <c r="AI63" s="241"/>
      <c r="AJ63" s="7">
        <f>IF(AD66=$AK$47,("1"),IF(AD66=$AK$48,("2"),IF(AD66=$AK$49,("3"),IF(AD66=$AK$50,("4"),IF(AD66=$AK$51,("5"),(0.9))))))</f>
        <v>0.9</v>
      </c>
      <c r="AK63" s="9"/>
      <c r="AL63" s="9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9"/>
      <c r="BM63" s="9"/>
    </row>
    <row r="64" spans="28:90" ht="39.950000000000003" customHeight="1" thickTop="1" thickBot="1" x14ac:dyDescent="0.3">
      <c r="AB64" s="227"/>
      <c r="AC64" s="233"/>
      <c r="AD64" s="234" t="s">
        <v>107</v>
      </c>
      <c r="AE64" s="326"/>
      <c r="AF64" s="326"/>
      <c r="AG64" s="326"/>
      <c r="AH64" s="327"/>
      <c r="AI64" s="235" t="str">
        <f>IF(AE64=$AU$55,4,IF(AE64=$AV$55,3,IF(AE64=$AW$55,2,IF(AE64=$AX$55,1,IF(AE64=$AY$55,0,"xxx")))))</f>
        <v>xxx</v>
      </c>
      <c r="AJ64" s="7">
        <f>IF(AD67=$AL$40,("1"),IF(AD67=$AL$41,("2"),IF(AD67=$AL$42,("3"),IF(AD67=$AL$43,("4"),IF(AD67=$AL$44,("5"),(0.9))))))</f>
        <v>0.9</v>
      </c>
      <c r="AK64" s="9"/>
      <c r="AL64" s="9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9"/>
      <c r="BM64" s="9"/>
    </row>
    <row r="65" spans="28:65" ht="39.950000000000003" customHeight="1" x14ac:dyDescent="0.25">
      <c r="AB65" s="227"/>
      <c r="AC65" s="236" t="s">
        <v>36</v>
      </c>
      <c r="AD65" s="237"/>
      <c r="AE65" s="328" t="s">
        <v>87</v>
      </c>
      <c r="AF65" s="329"/>
      <c r="AG65" s="329"/>
      <c r="AH65" s="330"/>
      <c r="AI65" s="235" t="str">
        <f>IF(ISNUMBER(VALUE(AE71)),VALUE(AE71),"xxx")</f>
        <v>xxx</v>
      </c>
      <c r="AJ65" s="7">
        <f>IF(AD68=$AK$40,("1"),IF(AD68=$AK$41,("2"),IF(AD68=$AK$42,("3"),IF(AD68=$AK$43,("4"),IF(AD68=$AK$44,("5"),(0.9))))))</f>
        <v>0.9</v>
      </c>
      <c r="AK65" s="9"/>
      <c r="AL65" s="9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9"/>
      <c r="BM65" s="9"/>
    </row>
    <row r="66" spans="28:65" ht="39.950000000000003" customHeight="1" x14ac:dyDescent="0.25">
      <c r="AB66" s="227"/>
      <c r="AC66" s="236" t="s">
        <v>35</v>
      </c>
      <c r="AD66" s="238"/>
      <c r="AE66" s="331"/>
      <c r="AF66" s="332"/>
      <c r="AG66" s="332"/>
      <c r="AH66" s="333"/>
      <c r="AI66" s="235" t="str">
        <f>IF(ISNUMBER(VALUE(AF71)),VALUE(AF71),"xxx")</f>
        <v>xxx</v>
      </c>
      <c r="AJ66" s="69" t="str">
        <f>IF(AE68=$AK$33,(""),IF(AE68=$AL$54,("0"),IF(AE68=$AL$55,("0"),IF(AE68=$AL$56,("1"),IF(AE68=$AL$57,("2"),IF(AE68=$AL$58,("3"),IF(AE68=$AL$59,("4"),(""))))))))</f>
        <v/>
      </c>
      <c r="AK66" s="9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9"/>
      <c r="BM66" s="9"/>
    </row>
    <row r="67" spans="28:65" ht="39.950000000000003" customHeight="1" x14ac:dyDescent="0.25">
      <c r="AB67" s="227"/>
      <c r="AC67" s="236" t="s">
        <v>26</v>
      </c>
      <c r="AD67" s="238"/>
      <c r="AE67" s="328" t="s">
        <v>88</v>
      </c>
      <c r="AF67" s="329"/>
      <c r="AG67" s="329"/>
      <c r="AH67" s="330"/>
      <c r="AI67" s="235"/>
      <c r="AJ67" s="7">
        <f>(AJ62+AJ63+AJ64+AJ65)/4</f>
        <v>0.9</v>
      </c>
      <c r="AK67" s="9"/>
      <c r="AL67" s="6" t="s">
        <v>232</v>
      </c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9"/>
      <c r="BM67" s="9"/>
    </row>
    <row r="68" spans="28:65" ht="39.950000000000003" customHeight="1" thickBot="1" x14ac:dyDescent="0.3">
      <c r="AB68" s="227"/>
      <c r="AC68" s="236" t="s">
        <v>62</v>
      </c>
      <c r="AD68" s="239"/>
      <c r="AE68" s="338"/>
      <c r="AF68" s="339"/>
      <c r="AG68" s="339"/>
      <c r="AH68" s="340"/>
      <c r="AI68" s="235"/>
      <c r="AJ68" s="68" t="e">
        <f>MATCH(AJ71,$AT$56:$AT$60,0)</f>
        <v>#N/A</v>
      </c>
      <c r="AK68" s="9"/>
      <c r="AL68" s="6" t="s">
        <v>233</v>
      </c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9"/>
      <c r="BM68" s="9"/>
    </row>
    <row r="69" spans="28:65" ht="39.950000000000003" customHeight="1" thickTop="1" x14ac:dyDescent="0.25">
      <c r="AB69" s="227"/>
      <c r="AC69" s="240" t="s">
        <v>84</v>
      </c>
      <c r="AD69" s="341"/>
      <c r="AE69" s="342"/>
      <c r="AF69" s="342"/>
      <c r="AG69" s="342"/>
      <c r="AH69" s="342"/>
      <c r="AI69" s="241"/>
      <c r="AJ69" s="7" t="e">
        <f>MATCH(AE64,$AU$55:$AZ$55,0)</f>
        <v>#N/A</v>
      </c>
      <c r="AK69" s="9"/>
      <c r="AL69" s="6" t="s">
        <v>230</v>
      </c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9"/>
      <c r="BM69" s="9"/>
    </row>
    <row r="70" spans="28:65" ht="39.950000000000003" customHeight="1" thickBot="1" x14ac:dyDescent="0.3">
      <c r="AB70" s="227"/>
      <c r="AC70" s="242" t="s">
        <v>51</v>
      </c>
      <c r="AD70" s="361" t="e">
        <f>INDEX($AU$56:$AZ$60,AJ68,AJ69)</f>
        <v>#N/A</v>
      </c>
      <c r="AE70" s="362"/>
      <c r="AF70" s="362"/>
      <c r="AG70" s="362"/>
      <c r="AH70" s="262"/>
      <c r="AI70" s="241"/>
      <c r="AJ70" s="7"/>
      <c r="AK70" s="9"/>
      <c r="AL70" s="6" t="s">
        <v>237</v>
      </c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9"/>
      <c r="BM70" s="9"/>
    </row>
    <row r="71" spans="28:65" ht="39.950000000000003" customHeight="1" thickBot="1" x14ac:dyDescent="0.3">
      <c r="AB71" s="207"/>
      <c r="AC71" s="207"/>
      <c r="AD71" s="263" t="s">
        <v>108</v>
      </c>
      <c r="AE71" s="244" t="str">
        <f>IF(AE64=$AZ$55,"DA",IF(AE64=$AY$55,1,IF(AE64=$AX$55,2,IF(AE64=$AW$55,3,IF(AE64=$AV$55,4,"Erreur")))))</f>
        <v>Erreur</v>
      </c>
      <c r="AF71" s="244" t="e">
        <f>IF(AD72=$AL$67,0,IF(AD72=$AL$68,1,IF(AD72=$AL$69,2,IF(AD72=$AL$70,3,IF(AD72=$AL$71,4,"")))))</f>
        <v>#N/A</v>
      </c>
      <c r="AG71" s="245">
        <v>0</v>
      </c>
      <c r="AH71" s="246" t="str">
        <f>IF(AE66=$AL$55,0,IF(AE66=$AL$56,1,IF(AE66=$AL$57,2,IF(AE66=$AL$58,3,IF(AE66=$AL$59,4,"Erreur")))))</f>
        <v>Erreur</v>
      </c>
      <c r="AI71" s="235"/>
      <c r="AJ71" s="7">
        <f>ROUNDDOWN(AJ67,0)</f>
        <v>0</v>
      </c>
      <c r="AK71" s="9"/>
      <c r="AL71" s="6" t="s">
        <v>231</v>
      </c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9"/>
      <c r="BM71" s="9"/>
    </row>
    <row r="72" spans="28:65" ht="27" customHeight="1" x14ac:dyDescent="0.25">
      <c r="AB72" s="207"/>
      <c r="AC72" s="248" t="s">
        <v>78</v>
      </c>
      <c r="AD72" s="247" t="e">
        <f>HLOOKUP($AC$46,'Coureur 1'!AE72:AH73,2,FALSE)</f>
        <v>#N/A</v>
      </c>
      <c r="AE72" s="207"/>
      <c r="AF72" s="207"/>
      <c r="AG72" s="207"/>
      <c r="AH72" s="207"/>
      <c r="AI72" s="247"/>
      <c r="AJ72" s="6"/>
      <c r="AK72" s="9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9"/>
      <c r="BM72" s="9"/>
    </row>
    <row r="73" spans="28:65" ht="39.75" hidden="1" customHeight="1" x14ac:dyDescent="0.25">
      <c r="AB73" s="207"/>
      <c r="AC73" s="296"/>
      <c r="AD73" s="297"/>
      <c r="AE73" s="298"/>
      <c r="AF73" s="268"/>
      <c r="AG73" s="268"/>
      <c r="AH73" s="268"/>
      <c r="AI73" s="247"/>
      <c r="AJ73" s="6"/>
      <c r="AK73" s="9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9"/>
      <c r="BM73" s="9"/>
    </row>
    <row r="74" spans="28:65" ht="39.75" hidden="1" customHeight="1" x14ac:dyDescent="0.25">
      <c r="AB74" s="207"/>
      <c r="AC74" s="268"/>
      <c r="AD74" s="302"/>
      <c r="AE74" s="302"/>
      <c r="AF74" s="268"/>
      <c r="AG74" s="268"/>
      <c r="AH74" s="268"/>
      <c r="AI74" s="247"/>
      <c r="AJ74" s="8"/>
      <c r="AK74" s="9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9"/>
      <c r="BM74" s="9"/>
    </row>
    <row r="75" spans="28:65" ht="30" customHeight="1" x14ac:dyDescent="0.25">
      <c r="AB75" s="207"/>
      <c r="AC75" s="312" t="s">
        <v>98</v>
      </c>
      <c r="AD75" s="252" t="s">
        <v>94</v>
      </c>
      <c r="AE75" s="314" t="s">
        <v>106</v>
      </c>
      <c r="AF75" s="314"/>
      <c r="AG75" s="316" t="s">
        <v>81</v>
      </c>
      <c r="AH75" s="316"/>
      <c r="AI75" s="247"/>
      <c r="AJ75" s="7" t="str">
        <f>IF(AD78=$AL$34,("1"),IF(AD78=$AL$35,("2"),IF(AD78=$AL$36,("3"),IF(AD78=$AL$37,("4"),(0.9)))))</f>
        <v>2</v>
      </c>
      <c r="AK75" s="9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9"/>
      <c r="BM75" s="9"/>
    </row>
    <row r="76" spans="28:65" ht="39.950000000000003" customHeight="1" thickBot="1" x14ac:dyDescent="0.3">
      <c r="AB76" s="207"/>
      <c r="AC76" s="312"/>
      <c r="AD76" s="232"/>
      <c r="AE76" s="315"/>
      <c r="AF76" s="315"/>
      <c r="AG76" s="317"/>
      <c r="AH76" s="317"/>
      <c r="AI76" s="247"/>
      <c r="AJ76" s="7">
        <f>IF(AD79=$AK$47,("1"),IF(AD79=$AK$48,("2"),IF(AD79=$AK$49,("3"),IF(AD79=$AK$50,("4"),IF(AD79=$AK$51,("5"),(0.9))))))</f>
        <v>0.9</v>
      </c>
      <c r="AK76" s="9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9"/>
      <c r="BM76" s="9"/>
    </row>
    <row r="77" spans="28:65" ht="39.950000000000003" customHeight="1" thickTop="1" thickBot="1" x14ac:dyDescent="0.3">
      <c r="AB77" s="207"/>
      <c r="AC77" s="313"/>
      <c r="AD77" s="253" t="s">
        <v>107</v>
      </c>
      <c r="AE77" s="326"/>
      <c r="AF77" s="326"/>
      <c r="AG77" s="326"/>
      <c r="AH77" s="327"/>
      <c r="AI77" s="235" t="str">
        <f>IF(AE77=$AU$55,4,IF(AE77=$AV$55,3,IF(AE77=$AW$55,2,IF(AE77=$AX$55,1,IF(AE77=$AY$55,0,"xxx")))))</f>
        <v>xxx</v>
      </c>
      <c r="AJ77" s="7">
        <f>IF(AD80=$AL$40,("1"),IF(AD80=$AL$41,("2"),IF(AD80=$AL$42,("3"),IF(AD80=$AL$43,("4"),IF(AD80=$AL$44,("5"),(0.9))))))</f>
        <v>0.9</v>
      </c>
      <c r="AK77" s="9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9"/>
      <c r="BM77" s="9"/>
    </row>
    <row r="78" spans="28:65" ht="39.950000000000003" customHeight="1" x14ac:dyDescent="0.25">
      <c r="AB78" s="207"/>
      <c r="AC78" s="254" t="s">
        <v>36</v>
      </c>
      <c r="AD78" s="265" t="s">
        <v>38</v>
      </c>
      <c r="AE78" s="334" t="s">
        <v>87</v>
      </c>
      <c r="AF78" s="334"/>
      <c r="AG78" s="334"/>
      <c r="AH78" s="335"/>
      <c r="AI78" s="235" t="str">
        <f>IF(ISNUMBER(VALUE(AE84)),VALUE(AE84),"xxx")</f>
        <v>xxx</v>
      </c>
      <c r="AJ78" s="7">
        <f>IF(AD81=$AK$40,("1"),IF(AD81=$AK$41,("2"),IF(AD81=$AK$42,("3"),IF(AD81=$AK$43,("4"),IF(AD81=$AK$44,("5"),(0.9))))))</f>
        <v>0.9</v>
      </c>
      <c r="AK78" s="9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9"/>
      <c r="BM78" s="9"/>
    </row>
    <row r="79" spans="28:65" ht="39.950000000000003" customHeight="1" x14ac:dyDescent="0.25">
      <c r="AB79" s="207"/>
      <c r="AC79" s="254" t="s">
        <v>35</v>
      </c>
      <c r="AD79" s="238"/>
      <c r="AE79" s="331"/>
      <c r="AF79" s="332"/>
      <c r="AG79" s="332"/>
      <c r="AH79" s="333"/>
      <c r="AI79" s="235" t="str">
        <f>IF(ISNUMBER(VALUE(AF84)),VALUE(AF84),"xxx")</f>
        <v>xxx</v>
      </c>
      <c r="AJ79" s="69" t="str">
        <f>IF(AE81=$AK$33,(""),IF(AE81=$AL$54,("0"),IF(AE81=$AL$55,("0"),IF(AE81=$AL$56,("1"),IF(AE81=$AL$57,("2"),IF(AE81=$AL$58,("3"),IF(AE81=$AL$59,("4"),(""))))))))</f>
        <v/>
      </c>
      <c r="AK79" s="9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9"/>
      <c r="BM79" s="9"/>
    </row>
    <row r="80" spans="28:65" ht="39.75" customHeight="1" x14ac:dyDescent="0.25">
      <c r="AB80" s="207"/>
      <c r="AC80" s="254" t="s">
        <v>26</v>
      </c>
      <c r="AD80" s="238"/>
      <c r="AE80" s="334" t="s">
        <v>88</v>
      </c>
      <c r="AF80" s="334"/>
      <c r="AG80" s="334"/>
      <c r="AH80" s="335"/>
      <c r="AI80" s="247"/>
      <c r="AJ80" s="7">
        <f>(AJ75+AJ76+AJ77+AJ78)/4</f>
        <v>1.175</v>
      </c>
      <c r="AK80" s="9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9"/>
      <c r="BM80" s="9"/>
    </row>
    <row r="81" spans="28:65" ht="39.950000000000003" customHeight="1" thickBot="1" x14ac:dyDescent="0.3">
      <c r="AB81" s="207"/>
      <c r="AC81" s="254" t="s">
        <v>62</v>
      </c>
      <c r="AD81" s="239"/>
      <c r="AE81" s="338"/>
      <c r="AF81" s="339"/>
      <c r="AG81" s="339"/>
      <c r="AH81" s="340"/>
      <c r="AI81" s="247"/>
      <c r="AJ81" s="68">
        <f>MATCH(AJ84,$AT$56:$AT$60,0)</f>
        <v>1</v>
      </c>
      <c r="AK81" s="9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9"/>
      <c r="BM81" s="9"/>
    </row>
    <row r="82" spans="28:65" ht="39.950000000000003" customHeight="1" thickTop="1" x14ac:dyDescent="0.25">
      <c r="AB82" s="207"/>
      <c r="AC82" s="255" t="s">
        <v>84</v>
      </c>
      <c r="AD82" s="374"/>
      <c r="AE82" s="374"/>
      <c r="AF82" s="374"/>
      <c r="AG82" s="374"/>
      <c r="AH82" s="374"/>
      <c r="AI82" s="247"/>
      <c r="AJ82" s="7" t="e">
        <f>MATCH(AE77,$AU$55:$AZ$55,0)</f>
        <v>#N/A</v>
      </c>
      <c r="AK82" s="9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9"/>
      <c r="BM82" s="9"/>
    </row>
    <row r="83" spans="28:65" ht="39.950000000000003" customHeight="1" thickBot="1" x14ac:dyDescent="0.3">
      <c r="AB83" s="207"/>
      <c r="AC83" s="256" t="s">
        <v>51</v>
      </c>
      <c r="AD83" s="375" t="e">
        <f>INDEX($AU$56:$AZ$60,AJ81,AJ82)</f>
        <v>#N/A</v>
      </c>
      <c r="AE83" s="375"/>
      <c r="AF83" s="375"/>
      <c r="AG83" s="375"/>
      <c r="AH83" s="375"/>
      <c r="AI83" s="247"/>
      <c r="AJ83" s="7"/>
      <c r="AK83" s="9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9"/>
      <c r="BM83" s="9"/>
    </row>
    <row r="84" spans="28:65" ht="39.950000000000003" customHeight="1" thickBot="1" x14ac:dyDescent="0.3">
      <c r="AB84" s="207"/>
      <c r="AC84" s="207"/>
      <c r="AD84" s="257" t="s">
        <v>108</v>
      </c>
      <c r="AE84" s="244" t="str">
        <f>IF(AE77=$AZ$55,"DA",IF(AE77=$AY$55,1,IF(AE77=$AX$55,2,IF(AE77=$AW$55,3,IF(AE77=$AV$55,4,"Erreur")))))</f>
        <v>Erreur</v>
      </c>
      <c r="AF84" s="244" t="e">
        <f>IF(AD85=$AL$67,0,IF(AD85=$AL$68,1,IF(AD85=$AL$69,2,IF(AD85=$AL$70,3,IF(AD85=$AL$71,4,"")))))</f>
        <v>#N/A</v>
      </c>
      <c r="AG84" s="245">
        <v>0</v>
      </c>
      <c r="AH84" s="246" t="str">
        <f>IF(AE79=$AL$55,0,IF(AE79=$AL$56,1,IF(AE79=$AL$57,2,IF(AE79=$AL$58,3,IF(AE79=$AL$59,4,"Erreur")))))</f>
        <v>Erreur</v>
      </c>
      <c r="AI84" s="247"/>
      <c r="AJ84" s="7">
        <f>ROUNDDOWN(AJ80,0)</f>
        <v>1</v>
      </c>
      <c r="AK84" s="9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9"/>
      <c r="BM84" s="9"/>
    </row>
    <row r="85" spans="28:65" ht="30.75" customHeight="1" x14ac:dyDescent="0.25">
      <c r="AB85" s="207"/>
      <c r="AC85" s="248" t="s">
        <v>78</v>
      </c>
      <c r="AD85" s="247" t="e">
        <f>HLOOKUP($AC$46,'Coureur 1'!AE85:AH86,2,FALSE)</f>
        <v>#N/A</v>
      </c>
      <c r="AE85" s="207"/>
      <c r="AF85" s="207"/>
      <c r="AG85" s="207"/>
      <c r="AH85" s="207"/>
      <c r="AI85" s="247"/>
      <c r="AJ85" s="6"/>
      <c r="AK85" s="9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9"/>
      <c r="BM85" s="9"/>
    </row>
    <row r="86" spans="28:65" ht="39.75" hidden="1" customHeight="1" x14ac:dyDescent="0.25">
      <c r="AB86" s="207"/>
      <c r="AC86" s="296"/>
      <c r="AD86" s="297"/>
      <c r="AE86" s="298"/>
      <c r="AF86" s="268"/>
      <c r="AG86" s="268"/>
      <c r="AH86" s="268"/>
      <c r="AI86" s="247"/>
      <c r="AJ86" s="6"/>
      <c r="AK86" s="9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9"/>
      <c r="BM86" s="9"/>
    </row>
    <row r="87" spans="28:65" ht="39.75" hidden="1" customHeight="1" x14ac:dyDescent="0.25">
      <c r="AB87" s="207"/>
      <c r="AC87" s="294"/>
      <c r="AD87" s="298"/>
      <c r="AE87" s="298"/>
      <c r="AF87" s="268"/>
      <c r="AG87" s="268"/>
      <c r="AH87" s="268"/>
      <c r="AI87" s="247"/>
      <c r="AJ87" s="6"/>
      <c r="AK87" s="9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9"/>
      <c r="BM87" s="9"/>
    </row>
    <row r="88" spans="28:65" ht="39.950000000000003" customHeight="1" x14ac:dyDescent="0.25">
      <c r="AB88" s="227"/>
      <c r="AC88" s="228" t="s">
        <v>99</v>
      </c>
      <c r="AD88" s="229" t="s">
        <v>94</v>
      </c>
      <c r="AE88" s="318" t="s">
        <v>106</v>
      </c>
      <c r="AF88" s="319"/>
      <c r="AG88" s="322" t="s">
        <v>81</v>
      </c>
      <c r="AH88" s="323"/>
      <c r="AI88" s="241"/>
      <c r="AJ88" s="7">
        <f>IF(AD91=$AL$34,("1"),IF(AD91=$AL$35,("2"),IF(AD91=$AL$36,("3"),IF(AD91=$AL$37,("4"),(0.9)))))</f>
        <v>0.9</v>
      </c>
      <c r="AK88" s="9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9"/>
      <c r="BM88" s="9"/>
    </row>
    <row r="89" spans="28:65" ht="39.950000000000003" customHeight="1" thickBot="1" x14ac:dyDescent="0.3">
      <c r="AB89" s="227"/>
      <c r="AC89" s="231"/>
      <c r="AD89" s="232"/>
      <c r="AE89" s="320"/>
      <c r="AF89" s="321"/>
      <c r="AG89" s="324"/>
      <c r="AH89" s="325"/>
      <c r="AI89" s="241"/>
      <c r="AJ89" s="7">
        <f>IF(AD92=$AK$47,("1"),IF(AD92=$AK$48,("2"),IF(AD92=$AK$49,("3"),IF(AD92=$AK$50,("4"),IF(AD92=$AK$51,("5"),(0.9))))))</f>
        <v>0.9</v>
      </c>
      <c r="AK89" s="9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9"/>
      <c r="BM89" s="9"/>
    </row>
    <row r="90" spans="28:65" ht="39.950000000000003" customHeight="1" thickTop="1" thickBot="1" x14ac:dyDescent="0.3">
      <c r="AB90" s="227"/>
      <c r="AC90" s="233"/>
      <c r="AD90" s="234" t="s">
        <v>107</v>
      </c>
      <c r="AE90" s="326"/>
      <c r="AF90" s="326"/>
      <c r="AG90" s="326"/>
      <c r="AH90" s="327"/>
      <c r="AI90" s="235" t="str">
        <f>IF(AE90=$AU$55,4,IF(AE90=$AV$55,3,IF(AE90=$AW$55,2,IF(AE90=$AX$55,1,IF(AE90=$AY$55,0,"xxx")))))</f>
        <v>xxx</v>
      </c>
      <c r="AJ90" s="7">
        <f>IF(AD93=$AL$40,("1"),IF(AD93=$AL$41,("2"),IF(AD93=$AL$42,("3"),IF(AD93=$AL$43,("4"),IF(AD93=$AL$44,("5"),(0.9))))))</f>
        <v>0.9</v>
      </c>
      <c r="AK90" s="9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9"/>
      <c r="BM90" s="9"/>
    </row>
    <row r="91" spans="28:65" ht="39.950000000000003" customHeight="1" x14ac:dyDescent="0.25">
      <c r="AB91" s="227"/>
      <c r="AC91" s="236" t="s">
        <v>36</v>
      </c>
      <c r="AD91" s="237"/>
      <c r="AE91" s="328" t="s">
        <v>87</v>
      </c>
      <c r="AF91" s="329"/>
      <c r="AG91" s="329"/>
      <c r="AH91" s="330"/>
      <c r="AI91" s="235" t="str">
        <f>IF(ISNUMBER(VALUE(AE97)),VALUE(AE97),"xxx")</f>
        <v>xxx</v>
      </c>
      <c r="AJ91" s="7">
        <f>IF(AD94=$AK$40,("1"),IF(AD94=$AK$41,("2"),IF(AD94=$AK$42,("3"),IF(AD94=$AK$43,("4"),IF(AD94=$AK$44,("5"),(0.9))))))</f>
        <v>0.9</v>
      </c>
      <c r="AK91" s="9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9"/>
      <c r="BM91" s="9"/>
    </row>
    <row r="92" spans="28:65" ht="39.950000000000003" customHeight="1" x14ac:dyDescent="0.25">
      <c r="AB92" s="227"/>
      <c r="AC92" s="236" t="s">
        <v>35</v>
      </c>
      <c r="AD92" s="238"/>
      <c r="AE92" s="331"/>
      <c r="AF92" s="332"/>
      <c r="AG92" s="332"/>
      <c r="AH92" s="333"/>
      <c r="AI92" s="235" t="str">
        <f>IF(ISNUMBER(VALUE(AF97)),VALUE(AF97),"xxx")</f>
        <v>xxx</v>
      </c>
      <c r="AJ92" s="69" t="str">
        <f>IF(AE94=$AK$33,(""),IF(AE94=$AL$54,("0"),IF(AE94=$AL$55,("0"),IF(AE94=$AL$56,("1"),IF(AE94=$AL$57,("2"),IF(AE94=$AL$58,("3"),IF(AE94=$AL$59,("4"),(""))))))))</f>
        <v/>
      </c>
      <c r="AK92" s="9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9"/>
      <c r="BM92" s="9"/>
    </row>
    <row r="93" spans="28:65" ht="39.950000000000003" customHeight="1" x14ac:dyDescent="0.25">
      <c r="AB93" s="227"/>
      <c r="AC93" s="236" t="s">
        <v>26</v>
      </c>
      <c r="AD93" s="238"/>
      <c r="AE93" s="328" t="s">
        <v>88</v>
      </c>
      <c r="AF93" s="329"/>
      <c r="AG93" s="329"/>
      <c r="AH93" s="330"/>
      <c r="AI93" s="235"/>
      <c r="AJ93" s="7">
        <f>(AJ88+AJ89+AJ90+AJ91)/4</f>
        <v>0.9</v>
      </c>
      <c r="AK93" s="9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9"/>
      <c r="BM93" s="9"/>
    </row>
    <row r="94" spans="28:65" ht="39.950000000000003" customHeight="1" thickBot="1" x14ac:dyDescent="0.3">
      <c r="AB94" s="227"/>
      <c r="AC94" s="236" t="s">
        <v>62</v>
      </c>
      <c r="AD94" s="239"/>
      <c r="AE94" s="338"/>
      <c r="AF94" s="339"/>
      <c r="AG94" s="339"/>
      <c r="AH94" s="340"/>
      <c r="AI94" s="235"/>
      <c r="AJ94" s="68" t="e">
        <f>MATCH(AJ97,$AT$56:$AT$60,0)</f>
        <v>#N/A</v>
      </c>
      <c r="AK94" s="9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9"/>
      <c r="BM94" s="9"/>
    </row>
    <row r="95" spans="28:65" ht="39.950000000000003" customHeight="1" thickTop="1" x14ac:dyDescent="0.25">
      <c r="AB95" s="227"/>
      <c r="AC95" s="240" t="s">
        <v>84</v>
      </c>
      <c r="AD95" s="341"/>
      <c r="AE95" s="342"/>
      <c r="AF95" s="342"/>
      <c r="AG95" s="342"/>
      <c r="AH95" s="342"/>
      <c r="AI95" s="241"/>
      <c r="AJ95" s="7" t="e">
        <f>MATCH(AE90,$AU$55:$AZ$55,0)</f>
        <v>#N/A</v>
      </c>
      <c r="AK95" s="9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9"/>
      <c r="BM95" s="9"/>
    </row>
    <row r="96" spans="28:65" ht="39.950000000000003" customHeight="1" thickBot="1" x14ac:dyDescent="0.3">
      <c r="AB96" s="227"/>
      <c r="AC96" s="242" t="s">
        <v>51</v>
      </c>
      <c r="AD96" s="361" t="e">
        <f>INDEX($AU$56:$AZ$60,AJ94,AJ95)</f>
        <v>#N/A</v>
      </c>
      <c r="AE96" s="362"/>
      <c r="AF96" s="362"/>
      <c r="AG96" s="362"/>
      <c r="AH96" s="362"/>
      <c r="AI96" s="241"/>
      <c r="AJ96" s="7"/>
      <c r="AK96" s="9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9"/>
      <c r="BM96" s="9"/>
    </row>
    <row r="97" spans="28:65" ht="39.950000000000003" customHeight="1" thickBot="1" x14ac:dyDescent="0.3">
      <c r="AB97" s="207"/>
      <c r="AC97" s="207"/>
      <c r="AD97" s="263" t="s">
        <v>108</v>
      </c>
      <c r="AE97" s="244" t="str">
        <f>IF(AE90=$AZ$55,"DA",IF(AE90=$AY$55,1,IF(AE90=$AX$55,2,IF(AE90=$AW$55,3,IF(AE90=$AV$55,4,"Erreur")))))</f>
        <v>Erreur</v>
      </c>
      <c r="AF97" s="244" t="e">
        <f>IF(AD98=$AL$67,0,IF(AD98=$AL$68,1,IF(AD98=$AL$69,2,IF(AD98=$AL$70,3,IF(AD98=$AL$71,4,"")))))</f>
        <v>#N/A</v>
      </c>
      <c r="AG97" s="245">
        <v>0</v>
      </c>
      <c r="AH97" s="246" t="str">
        <f>IF(AE92=$AL$55,0,IF(AE92=$AL$56,1,IF(AE92=$AL$57,2,IF(AE92=$AL$58,3,IF(AE92=$AL$59,4,"Erreur")))))</f>
        <v>Erreur</v>
      </c>
      <c r="AI97" s="268"/>
      <c r="AJ97" s="7">
        <f>ROUNDDOWN(AJ93,0)</f>
        <v>0</v>
      </c>
      <c r="AK97" s="9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9"/>
      <c r="BM97" s="9"/>
    </row>
    <row r="98" spans="28:65" ht="23.25" customHeight="1" x14ac:dyDescent="0.25">
      <c r="AB98" s="207"/>
      <c r="AC98" s="248" t="s">
        <v>78</v>
      </c>
      <c r="AD98" s="247" t="e">
        <f>HLOOKUP($AC$46,'Coureur 1'!AE98:AH99,2,FALSE)</f>
        <v>#N/A</v>
      </c>
      <c r="AE98" s="207"/>
      <c r="AF98" s="207"/>
      <c r="AG98" s="207"/>
      <c r="AH98" s="207"/>
      <c r="AI98" s="207"/>
      <c r="AJ98" s="6"/>
      <c r="AK98" s="9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9"/>
      <c r="BM98" s="9"/>
    </row>
    <row r="99" spans="28:65" ht="39.75" hidden="1" customHeight="1" x14ac:dyDescent="0.25">
      <c r="AB99" s="207"/>
      <c r="AC99" s="296"/>
      <c r="AD99" s="297"/>
      <c r="AE99" s="298"/>
      <c r="AF99" s="268"/>
      <c r="AG99" s="268"/>
      <c r="AH99" s="268"/>
      <c r="AI99" s="207"/>
      <c r="AJ99" s="6"/>
      <c r="AK99" s="9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9"/>
      <c r="BM99" s="9"/>
    </row>
    <row r="100" spans="28:65" ht="39.75" hidden="1" customHeight="1" x14ac:dyDescent="0.25">
      <c r="AB100" s="207"/>
      <c r="AC100" s="294"/>
      <c r="AD100" s="298"/>
      <c r="AE100" s="298"/>
      <c r="AF100" s="268"/>
      <c r="AG100" s="268"/>
      <c r="AH100" s="268"/>
      <c r="AI100" s="207"/>
      <c r="AJ100" s="6"/>
      <c r="AK100" s="9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9"/>
      <c r="BM100" s="9"/>
    </row>
    <row r="101" spans="28:65" ht="39.950000000000003" customHeight="1" x14ac:dyDescent="0.25">
      <c r="AB101" s="336" t="s">
        <v>271</v>
      </c>
      <c r="AC101" s="337"/>
      <c r="AD101" s="337"/>
      <c r="AE101" s="337"/>
      <c r="AF101" s="337"/>
      <c r="AG101" s="337"/>
      <c r="AH101" s="337"/>
      <c r="AI101" s="337"/>
      <c r="AJ101" s="6"/>
      <c r="AK101" s="9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9"/>
      <c r="BM101" s="9"/>
    </row>
    <row r="102" spans="28:65" ht="23.25" customHeight="1" thickBot="1" x14ac:dyDescent="0.3">
      <c r="AB102" s="207"/>
      <c r="AC102" s="266"/>
      <c r="AD102" s="267"/>
      <c r="AE102" s="267"/>
      <c r="AF102" s="266"/>
      <c r="AG102" s="207"/>
      <c r="AH102" s="207"/>
      <c r="AI102" s="207"/>
      <c r="AJ102" s="6"/>
      <c r="AK102" s="9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9"/>
      <c r="BM102" s="9"/>
    </row>
    <row r="103" spans="28:65" ht="39.75" hidden="1" customHeight="1" x14ac:dyDescent="0.3">
      <c r="AB103" s="207"/>
      <c r="AC103" s="207"/>
      <c r="AD103" s="266"/>
      <c r="AE103" s="266"/>
      <c r="AF103" s="207"/>
      <c r="AG103" s="207"/>
      <c r="AH103" s="207"/>
      <c r="AI103" s="207"/>
      <c r="AJ103" s="6"/>
      <c r="AK103" s="9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9"/>
      <c r="BM103" s="9"/>
    </row>
    <row r="104" spans="28:65" ht="39.75" hidden="1" customHeight="1" x14ac:dyDescent="0.3">
      <c r="AB104" s="207"/>
      <c r="AC104" s="268"/>
      <c r="AD104" s="269"/>
      <c r="AE104" s="269"/>
      <c r="AF104" s="269"/>
      <c r="AG104" s="268"/>
      <c r="AH104" s="207"/>
      <c r="AI104" s="207"/>
      <c r="AJ104" s="6"/>
      <c r="AK104" s="9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9"/>
      <c r="BM104" s="9"/>
    </row>
    <row r="105" spans="28:65" ht="39.75" hidden="1" customHeight="1" x14ac:dyDescent="0.3">
      <c r="AB105" s="207"/>
      <c r="AC105" s="207"/>
      <c r="AD105" s="207"/>
      <c r="AE105" s="207"/>
      <c r="AF105" s="207"/>
      <c r="AG105" s="207"/>
      <c r="AH105" s="207"/>
      <c r="AI105" s="207"/>
      <c r="AJ105" s="6"/>
      <c r="AK105" s="9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9"/>
      <c r="BM105" s="9"/>
    </row>
    <row r="106" spans="28:65" ht="39.950000000000003" customHeight="1" x14ac:dyDescent="0.25">
      <c r="AB106" s="268"/>
      <c r="AC106" s="268"/>
      <c r="AD106" s="270" t="s">
        <v>255</v>
      </c>
      <c r="AE106" s="271" t="s">
        <v>272</v>
      </c>
      <c r="AF106" s="272" t="s">
        <v>273</v>
      </c>
      <c r="AG106" s="273" t="s">
        <v>267</v>
      </c>
      <c r="AH106" s="268"/>
      <c r="AI106" s="268"/>
      <c r="AJ106" s="6"/>
      <c r="AK106" s="9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9"/>
      <c r="BM106" s="9"/>
    </row>
    <row r="107" spans="28:65" ht="39.950000000000003" customHeight="1" thickBot="1" x14ac:dyDescent="0.3">
      <c r="AB107" s="268"/>
      <c r="AC107" s="268"/>
      <c r="AD107" s="274" t="s">
        <v>257</v>
      </c>
      <c r="AE107" s="275" t="str">
        <f>IF(AND(AG3="F",AE17&lt;10),(AVERAGE(AI39,AI90)*1.25),IF(AND(AG3="F",AE17&lt;12.5),(AVERAGE(AI39,AI90)*1.75),IF(AND(AG3="F",AE17&lt;14.5),(AVERAGE(AI39,AI90)*2.25),IF(AND(AG3="F",AE17&gt;14.5),(AVERAGE(AI39,AI90)*2.75),IF(AND(AG3="G",AE17&lt;12.5),(AVERAGE(AI39,AI90)*1.25),IF(AND(AG3="G",AE17&lt;14.5),(AVERAGE(AI39,AI90)*1.75),IF(AND(AG3="G",AE17&lt;16.5),(AVERAGE(AI39,AI90)*2.25),IF(AND(AG3="G",AE17&gt;16.5),(AVERAGE(AI39,AI90)*2.75),""))))))))</f>
        <v/>
      </c>
      <c r="AF107" s="276" t="str">
        <f>IFERROR(AVERAGE(AI38,AI51,AI64,AI77,AI90),"")</f>
        <v/>
      </c>
      <c r="AG107" s="277" t="str">
        <f>IFERROR(AVERAGE(AI92,AI79,AI66,AI53,AI40),"")</f>
        <v/>
      </c>
      <c r="AH107" s="268"/>
      <c r="AI107" s="268"/>
      <c r="AJ107" s="6"/>
      <c r="AK107" s="9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9"/>
      <c r="BM107" s="9"/>
    </row>
    <row r="108" spans="28:65" ht="22.5" customHeight="1" x14ac:dyDescent="0.25">
      <c r="AB108" s="268"/>
      <c r="AC108" s="268"/>
      <c r="AD108" s="278"/>
      <c r="AE108" s="278"/>
      <c r="AF108" s="278"/>
      <c r="AG108" s="278"/>
      <c r="AH108" s="268"/>
      <c r="AI108" s="268"/>
      <c r="AJ108" s="6"/>
      <c r="AK108" s="9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9"/>
      <c r="BM108" s="9"/>
    </row>
    <row r="109" spans="28:65" ht="7.5" customHeight="1" x14ac:dyDescent="0.25">
      <c r="AB109" s="268"/>
      <c r="AC109" s="268"/>
      <c r="AD109" s="279"/>
      <c r="AE109" s="279"/>
      <c r="AF109" s="279"/>
      <c r="AG109" s="280"/>
      <c r="AH109" s="268"/>
      <c r="AI109" s="268"/>
      <c r="AJ109" s="6"/>
      <c r="AK109" s="9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9"/>
      <c r="BM109" s="9"/>
    </row>
    <row r="110" spans="28:65" ht="38.25" customHeight="1" x14ac:dyDescent="0.25">
      <c r="AB110" s="268"/>
      <c r="AC110" s="268"/>
      <c r="AD110" s="281" t="s">
        <v>258</v>
      </c>
      <c r="AE110" s="282" t="str">
        <f>IFERROR(IF(AD3=Notes!$AC$9,Notes!$AD$7,IF(AD3=Notes!$AC$19,Notes!$AD$17,IF(AD3=Notes!$AC$40,Notes!$AD$38,Notes!$AD$48))),"")</f>
        <v/>
      </c>
      <c r="AF110" s="283" t="s">
        <v>251</v>
      </c>
      <c r="AG110" s="284"/>
      <c r="AH110" s="268"/>
      <c r="AI110" s="268"/>
      <c r="AJ110" s="6"/>
      <c r="AK110" s="9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9"/>
      <c r="BM110" s="9"/>
    </row>
    <row r="111" spans="28:65" ht="45" customHeight="1" x14ac:dyDescent="0.55000000000000004">
      <c r="AB111" s="285"/>
      <c r="AC111" s="286"/>
      <c r="AD111" s="311" t="s">
        <v>259</v>
      </c>
      <c r="AE111" s="311"/>
      <c r="AF111" s="287" t="str">
        <f>IF(AD3=Notes!$AC$9,Notes!$AF$27,IF(AD3=Notes!$AC$19,Notes!$AF$27,IF(AD3=Notes!$AC$40,Notes!$AF$58,IF(AD3=Notes!$AC$50,Notes!$AF$58,""))))</f>
        <v/>
      </c>
      <c r="AG111" s="288" t="s">
        <v>274</v>
      </c>
      <c r="AH111" s="286"/>
      <c r="AI111" s="286"/>
      <c r="AJ111" s="6"/>
      <c r="AK111" s="9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9"/>
      <c r="BM111" s="9"/>
    </row>
    <row r="112" spans="28:65" ht="20.100000000000001" customHeight="1" x14ac:dyDescent="0.25">
      <c r="AB112" s="207"/>
      <c r="AC112" s="207"/>
      <c r="AD112" s="207"/>
      <c r="AE112" s="207"/>
      <c r="AF112" s="207"/>
      <c r="AG112" s="207"/>
      <c r="AH112" s="207"/>
      <c r="AI112" s="207"/>
      <c r="AJ112" s="6"/>
      <c r="AK112" s="9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9"/>
      <c r="BM112" s="9"/>
    </row>
    <row r="113" spans="28:65" ht="30" customHeight="1" x14ac:dyDescent="0.55000000000000004">
      <c r="AB113" s="289"/>
      <c r="AC113" s="290"/>
      <c r="AD113" s="290"/>
      <c r="AE113" s="291" t="s">
        <v>121</v>
      </c>
      <c r="AF113" s="290"/>
      <c r="AG113" s="290"/>
      <c r="AH113" s="290"/>
      <c r="AI113" s="290"/>
      <c r="AJ113" s="6"/>
      <c r="AK113" s="9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9"/>
      <c r="BM113" s="9"/>
    </row>
    <row r="114" spans="28:65" ht="20.100000000000001" hidden="1" customHeight="1" x14ac:dyDescent="0.25">
      <c r="AJ114" s="6"/>
      <c r="AK114" s="9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9"/>
      <c r="BM114" s="9"/>
    </row>
    <row r="115" spans="28:65" ht="20.100000000000001" hidden="1" customHeight="1" x14ac:dyDescent="0.25">
      <c r="AJ115" s="9"/>
      <c r="AK115" s="9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9"/>
      <c r="BM115" s="9"/>
    </row>
    <row r="116" spans="28:65" ht="20.100000000000001" hidden="1" customHeight="1" x14ac:dyDescent="0.25">
      <c r="AJ116" s="9"/>
      <c r="AK116" s="9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9"/>
      <c r="BM116" s="9"/>
    </row>
    <row r="117" spans="28:65" ht="20.100000000000001" hidden="1" customHeight="1" x14ac:dyDescent="0.25">
      <c r="AJ117" s="9"/>
      <c r="AK117" s="9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9"/>
      <c r="BM117" s="9"/>
    </row>
    <row r="118" spans="28:65" ht="20.100000000000001" hidden="1" customHeight="1" x14ac:dyDescent="0.25">
      <c r="AJ118" s="9"/>
      <c r="AK118" s="9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9"/>
      <c r="BM118" s="9"/>
    </row>
    <row r="119" spans="28:65" ht="20.100000000000001" hidden="1" customHeight="1" x14ac:dyDescent="0.25">
      <c r="AJ119" s="9"/>
      <c r="AK119" s="9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9"/>
      <c r="BM119" s="9"/>
    </row>
    <row r="120" spans="28:65" ht="20.100000000000001" hidden="1" customHeight="1" x14ac:dyDescent="0.25">
      <c r="AJ120" s="9"/>
      <c r="AK120" s="9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9"/>
      <c r="BM120" s="9"/>
    </row>
    <row r="121" spans="28:65" ht="20.100000000000001" hidden="1" customHeight="1" x14ac:dyDescent="0.25">
      <c r="AJ121" s="9"/>
      <c r="AK121" s="9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9"/>
      <c r="BM121" s="9"/>
    </row>
    <row r="122" spans="28:65" ht="20.100000000000001" hidden="1" customHeight="1" x14ac:dyDescent="0.25">
      <c r="AJ122" s="9"/>
      <c r="AK122" s="9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9"/>
      <c r="BM122" s="9"/>
    </row>
    <row r="123" spans="28:65" ht="20.100000000000001" hidden="1" customHeight="1" x14ac:dyDescent="0.25">
      <c r="AJ123" s="9"/>
      <c r="AK123" s="9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9"/>
      <c r="BM123" s="9"/>
    </row>
    <row r="124" spans="28:65" ht="20.100000000000001" hidden="1" customHeight="1" x14ac:dyDescent="0.25">
      <c r="AJ124" s="9"/>
      <c r="AK124" s="9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9"/>
      <c r="BM124" s="9"/>
    </row>
    <row r="125" spans="28:65" ht="20.100000000000001" hidden="1" customHeight="1" x14ac:dyDescent="0.25">
      <c r="AJ125" s="9"/>
      <c r="AK125" s="9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9"/>
      <c r="BM125" s="9"/>
    </row>
    <row r="126" spans="28:65" ht="20.100000000000001" hidden="1" customHeight="1" x14ac:dyDescent="0.25">
      <c r="AJ126" s="9"/>
      <c r="AK126" s="9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9"/>
      <c r="BM126" s="9"/>
    </row>
    <row r="127" spans="28:65" ht="20.100000000000001" hidden="1" customHeight="1" x14ac:dyDescent="0.25">
      <c r="AJ127" s="9"/>
      <c r="AK127" s="9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9"/>
      <c r="BM127" s="9"/>
    </row>
    <row r="128" spans="28:65" ht="20.100000000000001" hidden="1" customHeight="1" x14ac:dyDescent="0.25">
      <c r="AJ128" s="9"/>
      <c r="AK128" s="9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9"/>
      <c r="BM128" s="9"/>
    </row>
    <row r="129" spans="36:65" ht="20.100000000000001" hidden="1" customHeight="1" x14ac:dyDescent="0.25">
      <c r="AJ129" s="9"/>
      <c r="AK129" s="9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9"/>
      <c r="BM129" s="9"/>
    </row>
    <row r="130" spans="36:65" ht="20.100000000000001" hidden="1" customHeight="1" x14ac:dyDescent="0.25">
      <c r="AJ130" s="9"/>
      <c r="AK130" s="9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9"/>
      <c r="BM130" s="9"/>
    </row>
    <row r="131" spans="36:65" ht="20.100000000000001" hidden="1" customHeight="1" x14ac:dyDescent="0.25">
      <c r="AJ131" s="9"/>
      <c r="AK131" s="9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9"/>
      <c r="BM131" s="9"/>
    </row>
    <row r="132" spans="36:65" ht="20.100000000000001" hidden="1" customHeight="1" x14ac:dyDescent="0.25">
      <c r="AJ132" s="9"/>
      <c r="AK132" s="9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9"/>
      <c r="BM132" s="9"/>
    </row>
    <row r="133" spans="36:65" ht="20.100000000000001" hidden="1" customHeight="1" x14ac:dyDescent="0.25">
      <c r="AJ133" s="9"/>
      <c r="AK133" s="9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9"/>
      <c r="BM133" s="9"/>
    </row>
    <row r="134" spans="36:65" ht="20.100000000000001" hidden="1" customHeight="1" x14ac:dyDescent="0.25">
      <c r="AJ134" s="9"/>
      <c r="AK134" s="9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9"/>
      <c r="BM134" s="9"/>
    </row>
    <row r="135" spans="36:65" ht="20.100000000000001" hidden="1" customHeight="1" x14ac:dyDescent="0.25">
      <c r="AJ135" s="9"/>
      <c r="AK135" s="9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9"/>
      <c r="BM135" s="9"/>
    </row>
    <row r="136" spans="36:65" ht="20.100000000000001" hidden="1" customHeight="1" x14ac:dyDescent="0.25">
      <c r="AJ136" s="9"/>
      <c r="AK136" s="9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9"/>
      <c r="BM136" s="9"/>
    </row>
    <row r="137" spans="36:65" ht="20.100000000000001" hidden="1" customHeight="1" x14ac:dyDescent="0.25">
      <c r="AJ137" s="9"/>
      <c r="AK137" s="9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9"/>
      <c r="BM137" s="9"/>
    </row>
    <row r="138" spans="36:65" ht="20.100000000000001" hidden="1" customHeight="1" x14ac:dyDescent="0.25">
      <c r="AJ138" s="9"/>
      <c r="AK138" s="9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9"/>
      <c r="BM138" s="9"/>
    </row>
    <row r="139" spans="36:65" ht="20.100000000000001" hidden="1" customHeight="1" x14ac:dyDescent="0.25">
      <c r="AJ139" s="9"/>
      <c r="AK139" s="9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9"/>
      <c r="BM139" s="9"/>
    </row>
    <row r="140" spans="36:65" ht="20.100000000000001" hidden="1" customHeight="1" x14ac:dyDescent="0.25">
      <c r="AJ140" s="9"/>
      <c r="AK140" s="9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9"/>
      <c r="BM140" s="9"/>
    </row>
    <row r="141" spans="36:65" ht="20.100000000000001" hidden="1" customHeight="1" x14ac:dyDescent="0.25">
      <c r="AJ141" s="9"/>
      <c r="AK141" s="9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9"/>
      <c r="BM141" s="9"/>
    </row>
    <row r="142" spans="36:65" ht="20.100000000000001" hidden="1" customHeight="1" x14ac:dyDescent="0.25">
      <c r="AJ142" s="9"/>
      <c r="AK142" s="9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9"/>
      <c r="BM142" s="9"/>
    </row>
    <row r="143" spans="36:65" ht="20.100000000000001" hidden="1" customHeight="1" x14ac:dyDescent="0.25">
      <c r="AJ143" s="9"/>
      <c r="AK143" s="9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9"/>
      <c r="BM143" s="9"/>
    </row>
    <row r="144" spans="36:65" ht="20.100000000000001" hidden="1" customHeight="1" x14ac:dyDescent="0.25">
      <c r="AJ144" s="9"/>
      <c r="AK144" s="9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9"/>
      <c r="BM144" s="9"/>
    </row>
    <row r="145" spans="36:65" ht="20.100000000000001" hidden="1" customHeight="1" x14ac:dyDescent="0.25">
      <c r="AJ145" s="9"/>
      <c r="AK145" s="9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9"/>
      <c r="BM145" s="9"/>
    </row>
    <row r="146" spans="36:65" ht="20.100000000000001" hidden="1" customHeight="1" x14ac:dyDescent="0.25">
      <c r="AJ146" s="9"/>
      <c r="AK146" s="9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9"/>
      <c r="BM146" s="9"/>
    </row>
    <row r="147" spans="36:65" ht="20.100000000000001" hidden="1" customHeight="1" x14ac:dyDescent="0.25">
      <c r="AJ147" s="9"/>
      <c r="AK147" s="9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9"/>
      <c r="BM147" s="9"/>
    </row>
    <row r="148" spans="36:65" ht="20.100000000000001" hidden="1" customHeight="1" x14ac:dyDescent="0.25">
      <c r="AJ148" s="9"/>
      <c r="AK148" s="9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9"/>
      <c r="BM148" s="9"/>
    </row>
    <row r="149" spans="36:65" ht="20.100000000000001" hidden="1" customHeight="1" x14ac:dyDescent="0.25">
      <c r="AJ149" s="9"/>
      <c r="AK149" s="9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9"/>
      <c r="BM149" s="9"/>
    </row>
    <row r="150" spans="36:65" ht="20.100000000000001" hidden="1" customHeight="1" x14ac:dyDescent="0.25">
      <c r="AJ150" s="9"/>
      <c r="AK150" s="9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9"/>
      <c r="BM150" s="9"/>
    </row>
    <row r="151" spans="36:65" ht="20.100000000000001" hidden="1" customHeight="1" x14ac:dyDescent="0.25">
      <c r="AJ151" s="9"/>
      <c r="AK151" s="9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9"/>
      <c r="BM151" s="9"/>
    </row>
    <row r="152" spans="36:65" ht="20.100000000000001" hidden="1" customHeight="1" x14ac:dyDescent="0.25">
      <c r="AJ152" s="9"/>
      <c r="AK152" s="9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9"/>
      <c r="BM152" s="9"/>
    </row>
    <row r="153" spans="36:65" ht="20.100000000000001" hidden="1" customHeight="1" x14ac:dyDescent="0.25">
      <c r="AJ153" s="9"/>
      <c r="AK153" s="9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9"/>
      <c r="BM153" s="9"/>
    </row>
    <row r="154" spans="36:65" ht="20.100000000000001" hidden="1" customHeight="1" x14ac:dyDescent="0.25">
      <c r="AJ154" s="9"/>
      <c r="AK154" s="9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9"/>
      <c r="BM154" s="9"/>
    </row>
    <row r="155" spans="36:65" ht="20.100000000000001" hidden="1" customHeight="1" x14ac:dyDescent="0.25">
      <c r="AJ155" s="9"/>
      <c r="AK155" s="9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9"/>
      <c r="BM155" s="9"/>
    </row>
    <row r="156" spans="36:65" ht="20.100000000000001" hidden="1" customHeight="1" x14ac:dyDescent="0.25">
      <c r="AJ156" s="9"/>
      <c r="AK156" s="9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9"/>
      <c r="BM156" s="9"/>
    </row>
    <row r="157" spans="36:65" ht="20.100000000000001" hidden="1" customHeight="1" x14ac:dyDescent="0.25">
      <c r="AJ157" s="9"/>
      <c r="AK157" s="9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9"/>
      <c r="BM157" s="9"/>
    </row>
    <row r="158" spans="36:65" ht="20.100000000000001" hidden="1" customHeight="1" x14ac:dyDescent="0.25">
      <c r="AJ158" s="9"/>
      <c r="AK158" s="9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9"/>
      <c r="BM158" s="9"/>
    </row>
    <row r="159" spans="36:65" ht="20.100000000000001" hidden="1" customHeight="1" x14ac:dyDescent="0.25">
      <c r="AJ159" s="9"/>
      <c r="AK159" s="9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9"/>
      <c r="BM159" s="9"/>
    </row>
    <row r="160" spans="36:65" ht="20.100000000000001" hidden="1" customHeight="1" x14ac:dyDescent="0.25">
      <c r="AJ160" s="9"/>
      <c r="AK160" s="9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9"/>
      <c r="BM160" s="9"/>
    </row>
    <row r="161" spans="36:65" ht="20.100000000000001" hidden="1" customHeight="1" x14ac:dyDescent="0.25">
      <c r="AJ161" s="9"/>
      <c r="AK161" s="9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9"/>
      <c r="BM161" s="9"/>
    </row>
    <row r="162" spans="36:65" ht="20.100000000000001" hidden="1" customHeight="1" x14ac:dyDescent="0.25">
      <c r="AJ162" s="9"/>
      <c r="AK162" s="9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9"/>
      <c r="BM162" s="9"/>
    </row>
    <row r="163" spans="36:65" ht="20.100000000000001" hidden="1" customHeight="1" x14ac:dyDescent="0.25">
      <c r="AJ163" s="9"/>
      <c r="AK163" s="9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9"/>
      <c r="BM163" s="9"/>
    </row>
    <row r="164" spans="36:65" ht="20.100000000000001" hidden="1" customHeight="1" x14ac:dyDescent="0.25">
      <c r="AJ164" s="9"/>
      <c r="AK164" s="9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9"/>
      <c r="BM164" s="9"/>
    </row>
    <row r="165" spans="36:65" ht="20.100000000000001" hidden="1" customHeight="1" x14ac:dyDescent="0.25">
      <c r="AJ165" s="9"/>
      <c r="AK165" s="9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9"/>
      <c r="BM165" s="9"/>
    </row>
    <row r="166" spans="36:65" ht="20.100000000000001" hidden="1" customHeight="1" x14ac:dyDescent="0.25">
      <c r="AJ166" s="9"/>
      <c r="AK166" s="9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9"/>
      <c r="BM166" s="9"/>
    </row>
    <row r="167" spans="36:65" ht="20.100000000000001" hidden="1" customHeight="1" x14ac:dyDescent="0.25">
      <c r="AJ167" s="9"/>
      <c r="AK167" s="9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9"/>
      <c r="BM167" s="9"/>
    </row>
    <row r="168" spans="36:65" ht="20.100000000000001" hidden="1" customHeight="1" x14ac:dyDescent="0.25">
      <c r="AJ168" s="9"/>
      <c r="AK168" s="9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9"/>
      <c r="BM168" s="9"/>
    </row>
    <row r="169" spans="36:65" ht="20.100000000000001" hidden="1" customHeight="1" x14ac:dyDescent="0.25">
      <c r="AJ169" s="9"/>
      <c r="AK169" s="9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9"/>
      <c r="BM169" s="9"/>
    </row>
    <row r="170" spans="36:65" ht="20.100000000000001" hidden="1" customHeight="1" x14ac:dyDescent="0.25">
      <c r="AJ170" s="9"/>
      <c r="AK170" s="9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9"/>
      <c r="BM170" s="9"/>
    </row>
    <row r="171" spans="36:65" ht="20.100000000000001" hidden="1" customHeight="1" x14ac:dyDescent="0.25">
      <c r="AJ171" s="9"/>
      <c r="AK171" s="9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9"/>
      <c r="BM171" s="9"/>
    </row>
    <row r="172" spans="36:65" ht="20.100000000000001" hidden="1" customHeight="1" x14ac:dyDescent="0.25">
      <c r="AJ172" s="9"/>
      <c r="AK172" s="9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9"/>
      <c r="BM172" s="9"/>
    </row>
    <row r="173" spans="36:65" ht="20.100000000000001" hidden="1" customHeight="1" x14ac:dyDescent="0.25">
      <c r="AJ173" s="9"/>
      <c r="AK173" s="9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9"/>
      <c r="BM173" s="9"/>
    </row>
    <row r="174" spans="36:65" ht="20.100000000000001" hidden="1" customHeight="1" x14ac:dyDescent="0.25">
      <c r="AJ174" s="9"/>
      <c r="AK174" s="9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9"/>
      <c r="BM174" s="9"/>
    </row>
    <row r="175" spans="36:65" ht="20.100000000000001" hidden="1" customHeight="1" x14ac:dyDescent="0.25">
      <c r="AJ175" s="9"/>
      <c r="AK175" s="9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9"/>
      <c r="BM175" s="9"/>
    </row>
    <row r="176" spans="36:65" ht="20.100000000000001" hidden="1" customHeight="1" x14ac:dyDescent="0.25">
      <c r="AJ176" s="9"/>
      <c r="AK176" s="9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9"/>
      <c r="BM176" s="9"/>
    </row>
    <row r="177" spans="3:65" ht="20.100000000000001" hidden="1" customHeight="1" x14ac:dyDescent="0.25">
      <c r="AJ177" s="9"/>
      <c r="AK177" s="9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9"/>
      <c r="BM177" s="9"/>
    </row>
    <row r="178" spans="3:65" ht="20.100000000000001" hidden="1" customHeight="1" x14ac:dyDescent="0.25">
      <c r="AJ178" s="9"/>
      <c r="AK178" s="9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9"/>
      <c r="BM178" s="9"/>
    </row>
    <row r="179" spans="3:65" ht="20.100000000000001" hidden="1" customHeight="1" x14ac:dyDescent="0.25">
      <c r="AJ179" s="9"/>
      <c r="AK179" s="9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9"/>
      <c r="BM179" s="9"/>
    </row>
    <row r="180" spans="3:65" ht="20.100000000000001" hidden="1" customHeight="1" x14ac:dyDescent="0.25">
      <c r="AJ180" s="9"/>
      <c r="AK180" s="9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9"/>
      <c r="BM180" s="9"/>
    </row>
    <row r="181" spans="3:65" ht="20.100000000000001" hidden="1" customHeight="1" x14ac:dyDescent="0.25">
      <c r="AJ181" s="9"/>
      <c r="AK181" s="9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9"/>
      <c r="BM181" s="9"/>
    </row>
    <row r="182" spans="3:65" ht="20.100000000000001" hidden="1" customHeight="1" x14ac:dyDescent="0.25">
      <c r="AJ182" s="9"/>
      <c r="AK182" s="9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9"/>
      <c r="BM182" s="9"/>
    </row>
    <row r="183" spans="3:65" ht="20.100000000000001" hidden="1" customHeight="1" x14ac:dyDescent="0.25"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J183" s="9"/>
      <c r="AK183" s="9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9"/>
      <c r="BM183" s="9"/>
    </row>
    <row r="184" spans="3:65" ht="20.100000000000001" hidden="1" customHeight="1" x14ac:dyDescent="0.25"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J184" s="9"/>
      <c r="AK184" s="9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9"/>
      <c r="BM184" s="9"/>
    </row>
    <row r="185" spans="3:65" ht="20.100000000000001" hidden="1" customHeight="1" x14ac:dyDescent="0.25"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J185" s="9"/>
      <c r="AK185" s="9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9"/>
      <c r="BM185" s="9"/>
    </row>
    <row r="186" spans="3:65" ht="20.100000000000001" hidden="1" customHeight="1" x14ac:dyDescent="0.25"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J186" s="9"/>
      <c r="AK186" s="9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9"/>
      <c r="BM186" s="9"/>
    </row>
    <row r="187" spans="3:65" ht="20.100000000000001" hidden="1" customHeight="1" x14ac:dyDescent="0.25"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J187" s="9"/>
      <c r="AK187" s="9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9"/>
      <c r="BM187" s="9"/>
    </row>
    <row r="188" spans="3:65" ht="20.100000000000001" hidden="1" customHeight="1" x14ac:dyDescent="0.25"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J188" s="9"/>
      <c r="AK188" s="9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9"/>
      <c r="BM188" s="9"/>
    </row>
    <row r="189" spans="3:65" ht="20.100000000000001" hidden="1" customHeight="1" x14ac:dyDescent="0.25"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J189" s="9"/>
      <c r="AK189" s="9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9"/>
      <c r="BM189" s="9"/>
    </row>
    <row r="190" spans="3:65" ht="20.100000000000001" hidden="1" customHeight="1" x14ac:dyDescent="0.25"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J190" s="9"/>
      <c r="AK190" s="9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9"/>
      <c r="BM190" s="9"/>
    </row>
    <row r="191" spans="3:65" ht="20.100000000000001" hidden="1" customHeight="1" x14ac:dyDescent="0.25"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J191" s="9"/>
      <c r="AK191" s="9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9"/>
      <c r="BM191" s="9"/>
    </row>
    <row r="192" spans="3:65" ht="20.100000000000001" hidden="1" customHeight="1" x14ac:dyDescent="0.25"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J192" s="9"/>
      <c r="AK192" s="9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9"/>
      <c r="BM192" s="9"/>
    </row>
    <row r="193" spans="3:65" ht="20.100000000000001" hidden="1" customHeight="1" x14ac:dyDescent="0.25"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J193" s="9"/>
      <c r="AK193" s="9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9"/>
      <c r="BM193" s="9"/>
    </row>
    <row r="194" spans="3:65" ht="20.100000000000001" hidden="1" customHeight="1" x14ac:dyDescent="0.25"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J194" s="9"/>
      <c r="AK194" s="9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9"/>
      <c r="BM194" s="9"/>
    </row>
    <row r="195" spans="3:65" ht="20.100000000000001" hidden="1" customHeight="1" x14ac:dyDescent="0.25"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J195" s="9"/>
      <c r="AK195" s="9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9"/>
      <c r="BM195" s="9"/>
    </row>
    <row r="196" spans="3:65" ht="20.100000000000001" hidden="1" customHeight="1" x14ac:dyDescent="0.25"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J196" s="9"/>
      <c r="AK196" s="9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9"/>
      <c r="BM196" s="9"/>
    </row>
    <row r="197" spans="3:65" ht="20.100000000000001" hidden="1" customHeight="1" x14ac:dyDescent="0.25"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J197" s="9"/>
      <c r="AK197" s="9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9"/>
      <c r="BM197" s="9"/>
    </row>
    <row r="198" spans="3:65" ht="20.100000000000001" hidden="1" customHeight="1" x14ac:dyDescent="0.25"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J198" s="9"/>
      <c r="AK198" s="9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9"/>
      <c r="BM198" s="9"/>
    </row>
    <row r="199" spans="3:65" ht="20.100000000000001" hidden="1" customHeight="1" x14ac:dyDescent="0.25"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J199" s="9"/>
      <c r="AK199" s="9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9"/>
      <c r="BM199" s="9"/>
    </row>
    <row r="200" spans="3:65" ht="20.100000000000001" hidden="1" customHeight="1" x14ac:dyDescent="0.25"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J200" s="9"/>
      <c r="AK200" s="9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9"/>
      <c r="BM200" s="9"/>
    </row>
    <row r="201" spans="3:65" ht="20.100000000000001" hidden="1" customHeight="1" x14ac:dyDescent="0.25"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J201" s="9"/>
      <c r="AK201" s="9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9"/>
      <c r="BM201" s="9"/>
    </row>
    <row r="202" spans="3:65" ht="20.100000000000001" hidden="1" customHeight="1" x14ac:dyDescent="0.25"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J202" s="9"/>
      <c r="AK202" s="9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9"/>
      <c r="BM202" s="9"/>
    </row>
    <row r="203" spans="3:65" ht="20.100000000000001" hidden="1" customHeight="1" x14ac:dyDescent="0.25"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J203" s="9"/>
      <c r="AK203" s="9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9"/>
      <c r="BM203" s="9"/>
    </row>
    <row r="204" spans="3:65" ht="20.100000000000001" hidden="1" customHeight="1" x14ac:dyDescent="0.25"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J204" s="9"/>
      <c r="AK204" s="9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9"/>
      <c r="BM204" s="9"/>
    </row>
    <row r="205" spans="3:65" ht="20.100000000000001" hidden="1" customHeight="1" x14ac:dyDescent="0.25"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J205" s="9"/>
      <c r="AK205" s="9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9"/>
      <c r="BM205" s="9"/>
    </row>
    <row r="206" spans="3:65" ht="20.100000000000001" hidden="1" customHeight="1" x14ac:dyDescent="0.25"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J206" s="9"/>
      <c r="AK206" s="9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9"/>
      <c r="BM206" s="9"/>
    </row>
    <row r="207" spans="3:65" ht="20.100000000000001" hidden="1" customHeight="1" x14ac:dyDescent="0.25"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J207" s="9"/>
      <c r="AK207" s="9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9"/>
      <c r="BM207" s="9"/>
    </row>
    <row r="208" spans="3:65" ht="20.100000000000001" hidden="1" customHeight="1" x14ac:dyDescent="0.25"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J208" s="9"/>
      <c r="AK208" s="9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9"/>
      <c r="BM208" s="9"/>
    </row>
    <row r="209" spans="3:65" ht="20.100000000000001" hidden="1" customHeight="1" x14ac:dyDescent="0.25"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J209" s="9"/>
      <c r="AK209" s="9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9"/>
      <c r="BM209" s="9"/>
    </row>
    <row r="210" spans="3:65" ht="20.100000000000001" hidden="1" customHeight="1" x14ac:dyDescent="0.25"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J210" s="9"/>
      <c r="AK210" s="9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9"/>
      <c r="BM210" s="9"/>
    </row>
    <row r="211" spans="3:65" ht="20.100000000000001" hidden="1" customHeight="1" x14ac:dyDescent="0.25"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J211" s="9"/>
      <c r="AK211" s="9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9"/>
      <c r="BM211" s="9"/>
    </row>
    <row r="212" spans="3:65" ht="20.100000000000001" hidden="1" customHeight="1" x14ac:dyDescent="0.25"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J212" s="9"/>
      <c r="AK212" s="9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9"/>
      <c r="BM212" s="9"/>
    </row>
    <row r="213" spans="3:65" ht="20.100000000000001" hidden="1" customHeight="1" x14ac:dyDescent="0.25"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J213" s="9"/>
      <c r="AK213" s="9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9"/>
      <c r="BM213" s="9"/>
    </row>
    <row r="214" spans="3:65" ht="20.100000000000001" hidden="1" customHeight="1" x14ac:dyDescent="0.25"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J214" s="9"/>
      <c r="AK214" s="9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9"/>
      <c r="BM214" s="9"/>
    </row>
    <row r="215" spans="3:65" ht="20.100000000000001" hidden="1" customHeight="1" x14ac:dyDescent="0.25"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J215" s="9"/>
      <c r="AK215" s="9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9"/>
      <c r="BM215" s="9"/>
    </row>
    <row r="216" spans="3:65" ht="20.100000000000001" hidden="1" customHeight="1" x14ac:dyDescent="0.25"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J216" s="9"/>
      <c r="AK216" s="9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9"/>
      <c r="BM216" s="9"/>
    </row>
    <row r="217" spans="3:65" ht="20.100000000000001" hidden="1" customHeight="1" x14ac:dyDescent="0.25"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J217" s="9"/>
      <c r="AK217" s="9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9"/>
      <c r="BM217" s="9"/>
    </row>
    <row r="218" spans="3:65" ht="20.100000000000001" hidden="1" customHeight="1" x14ac:dyDescent="0.25"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J218" s="9"/>
      <c r="AK218" s="9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9"/>
      <c r="BM218" s="9"/>
    </row>
    <row r="219" spans="3:65" ht="20.100000000000001" hidden="1" customHeight="1" x14ac:dyDescent="0.25"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J219" s="9"/>
      <c r="AK219" s="9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9"/>
      <c r="BM219" s="9"/>
    </row>
    <row r="220" spans="3:65" ht="20.100000000000001" hidden="1" customHeight="1" x14ac:dyDescent="0.25"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J220" s="9"/>
      <c r="AK220" s="9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9"/>
      <c r="BM220" s="9"/>
    </row>
    <row r="221" spans="3:65" ht="20.100000000000001" hidden="1" customHeight="1" x14ac:dyDescent="0.25"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J221" s="9"/>
      <c r="AK221" s="9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9"/>
      <c r="BM221" s="9"/>
    </row>
    <row r="222" spans="3:65" ht="20.100000000000001" hidden="1" customHeight="1" x14ac:dyDescent="0.25"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J222" s="9"/>
      <c r="AK222" s="9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9"/>
      <c r="BM222" s="9"/>
    </row>
    <row r="223" spans="3:65" ht="20.100000000000001" hidden="1" customHeight="1" x14ac:dyDescent="0.25"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J223" s="9"/>
      <c r="AK223" s="9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9"/>
      <c r="BM223" s="9"/>
    </row>
    <row r="224" spans="3:65" ht="20.100000000000001" hidden="1" customHeight="1" x14ac:dyDescent="0.25"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J224" s="9"/>
      <c r="AK224" s="9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9"/>
      <c r="BM224" s="9"/>
    </row>
    <row r="225" spans="3:65" ht="20.100000000000001" hidden="1" customHeight="1" x14ac:dyDescent="0.25"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J225" s="9"/>
      <c r="AK225" s="9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9"/>
      <c r="BM225" s="9"/>
    </row>
    <row r="226" spans="3:65" ht="20.100000000000001" hidden="1" customHeight="1" x14ac:dyDescent="0.25"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J226" s="9"/>
      <c r="AK226" s="9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9"/>
      <c r="BM226" s="9"/>
    </row>
    <row r="227" spans="3:65" ht="20.100000000000001" hidden="1" customHeight="1" x14ac:dyDescent="0.25"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J227" s="9"/>
      <c r="AK227" s="9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9"/>
      <c r="BM227" s="9"/>
    </row>
    <row r="228" spans="3:65" ht="20.100000000000001" hidden="1" customHeight="1" x14ac:dyDescent="0.25"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J228" s="9"/>
      <c r="AK228" s="9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9"/>
      <c r="BM228" s="9"/>
    </row>
    <row r="229" spans="3:65" ht="20.100000000000001" hidden="1" customHeight="1" x14ac:dyDescent="0.25"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J229" s="9"/>
      <c r="AK229" s="9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9"/>
      <c r="BM229" s="9"/>
    </row>
    <row r="230" spans="3:65" ht="20.100000000000001" hidden="1" customHeight="1" x14ac:dyDescent="0.25"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J230" s="9"/>
      <c r="AK230" s="9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9"/>
      <c r="BM230" s="9"/>
    </row>
    <row r="231" spans="3:65" ht="20.100000000000001" hidden="1" customHeight="1" x14ac:dyDescent="0.25"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J231" s="9"/>
      <c r="AK231" s="9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9"/>
      <c r="BM231" s="9"/>
    </row>
    <row r="232" spans="3:65" ht="20.100000000000001" hidden="1" customHeight="1" x14ac:dyDescent="0.25"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J232" s="9"/>
      <c r="AK232" s="9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9"/>
      <c r="BM232" s="9"/>
    </row>
    <row r="233" spans="3:65" ht="20.100000000000001" hidden="1" customHeight="1" x14ac:dyDescent="0.25"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J233" s="9"/>
      <c r="AK233" s="9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9"/>
      <c r="BM233" s="9"/>
    </row>
    <row r="234" spans="3:65" ht="20.100000000000001" hidden="1" customHeight="1" x14ac:dyDescent="0.25"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J234" s="9"/>
      <c r="AK234" s="9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9"/>
      <c r="BM234" s="9"/>
    </row>
    <row r="235" spans="3:65" ht="20.100000000000001" hidden="1" customHeight="1" x14ac:dyDescent="0.25"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J235" s="9"/>
      <c r="AK235" s="9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9"/>
      <c r="BM235" s="9"/>
    </row>
    <row r="236" spans="3:65" ht="20.100000000000001" hidden="1" customHeight="1" x14ac:dyDescent="0.25"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J236" s="9"/>
      <c r="AK236" s="9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9"/>
      <c r="BM236" s="9"/>
    </row>
    <row r="237" spans="3:65" ht="20.100000000000001" hidden="1" customHeight="1" x14ac:dyDescent="0.25"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J237" s="9"/>
      <c r="AK237" s="9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9"/>
      <c r="BM237" s="9"/>
    </row>
    <row r="238" spans="3:65" ht="20.100000000000001" hidden="1" customHeight="1" x14ac:dyDescent="0.25"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J238" s="9"/>
      <c r="AK238" s="9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9"/>
      <c r="BM238" s="9"/>
    </row>
    <row r="239" spans="3:65" ht="20.100000000000001" hidden="1" customHeight="1" x14ac:dyDescent="0.25"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J239" s="9"/>
      <c r="AK239" s="9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9"/>
      <c r="BM239" s="9"/>
    </row>
    <row r="240" spans="3:65" ht="20.100000000000001" hidden="1" customHeight="1" x14ac:dyDescent="0.25"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J240" s="9"/>
      <c r="AK240" s="9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9"/>
      <c r="BM240" s="9"/>
    </row>
    <row r="241" spans="3:65" ht="20.100000000000001" hidden="1" customHeight="1" x14ac:dyDescent="0.25"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J241" s="9"/>
      <c r="AK241" s="9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9"/>
      <c r="BM241" s="9"/>
    </row>
    <row r="242" spans="3:65" ht="20.100000000000001" hidden="1" customHeight="1" x14ac:dyDescent="0.25"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J242" s="9"/>
      <c r="AK242" s="9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9"/>
      <c r="BM242" s="9"/>
    </row>
    <row r="243" spans="3:65" ht="20.100000000000001" hidden="1" customHeight="1" x14ac:dyDescent="0.25"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J243" s="9"/>
      <c r="AK243" s="9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9"/>
      <c r="BM243" s="9"/>
    </row>
    <row r="244" spans="3:65" ht="20.100000000000001" hidden="1" customHeight="1" x14ac:dyDescent="0.25"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J244" s="9"/>
      <c r="AK244" s="9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9"/>
      <c r="BM244" s="9"/>
    </row>
    <row r="245" spans="3:65" ht="20.100000000000001" hidden="1" customHeight="1" x14ac:dyDescent="0.25"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J245" s="9"/>
      <c r="AK245" s="9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9"/>
      <c r="BM245" s="9"/>
    </row>
    <row r="246" spans="3:65" ht="20.100000000000001" hidden="1" customHeight="1" x14ac:dyDescent="0.25"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J246" s="9"/>
      <c r="AK246" s="9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9"/>
      <c r="BM246" s="9"/>
    </row>
    <row r="247" spans="3:65" ht="20.100000000000001" hidden="1" customHeight="1" x14ac:dyDescent="0.25"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J247" s="9"/>
      <c r="AK247" s="9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9"/>
      <c r="BM247" s="9"/>
    </row>
    <row r="248" spans="3:65" ht="20.100000000000001" hidden="1" customHeight="1" x14ac:dyDescent="0.25"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J248" s="9"/>
      <c r="AK248" s="9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9"/>
      <c r="BM248" s="9"/>
    </row>
    <row r="249" spans="3:65" ht="20.100000000000001" hidden="1" customHeight="1" x14ac:dyDescent="0.25"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J249" s="9"/>
      <c r="AK249" s="9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9"/>
      <c r="BM249" s="9"/>
    </row>
    <row r="250" spans="3:65" ht="20.100000000000001" hidden="1" customHeight="1" x14ac:dyDescent="0.25"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J250" s="9"/>
      <c r="AK250" s="9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9"/>
      <c r="BM250" s="9"/>
    </row>
    <row r="251" spans="3:65" ht="20.100000000000001" hidden="1" customHeight="1" x14ac:dyDescent="0.25"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J251" s="9"/>
      <c r="AK251" s="9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9"/>
      <c r="BM251" s="9"/>
    </row>
    <row r="252" spans="3:65" ht="20.100000000000001" hidden="1" customHeight="1" x14ac:dyDescent="0.25"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J252" s="9"/>
      <c r="AK252" s="9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9"/>
      <c r="BM252" s="9"/>
    </row>
    <row r="253" spans="3:65" ht="20.100000000000001" hidden="1" customHeight="1" x14ac:dyDescent="0.25"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J253" s="9"/>
      <c r="AK253" s="9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9"/>
      <c r="BM253" s="9"/>
    </row>
    <row r="254" spans="3:65" ht="20.100000000000001" hidden="1" customHeight="1" x14ac:dyDescent="0.25"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J254" s="9"/>
      <c r="AK254" s="9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9"/>
      <c r="BM254" s="9"/>
    </row>
    <row r="255" spans="3:65" ht="20.100000000000001" hidden="1" customHeight="1" x14ac:dyDescent="0.25"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J255" s="9"/>
      <c r="AK255" s="9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9"/>
      <c r="BM255" s="9"/>
    </row>
    <row r="256" spans="3:65" ht="20.100000000000001" hidden="1" customHeight="1" x14ac:dyDescent="0.25"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J256" s="9"/>
      <c r="AK256" s="9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9"/>
      <c r="BM256" s="9"/>
    </row>
    <row r="257" spans="3:65" ht="20.100000000000001" hidden="1" customHeight="1" x14ac:dyDescent="0.25"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J257" s="9"/>
      <c r="AK257" s="9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9"/>
      <c r="BM257" s="9"/>
    </row>
    <row r="258" spans="3:65" ht="20.100000000000001" hidden="1" customHeight="1" x14ac:dyDescent="0.25"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J258" s="9"/>
      <c r="AK258" s="9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9"/>
      <c r="BM258" s="9"/>
    </row>
    <row r="259" spans="3:65" ht="20.100000000000001" hidden="1" customHeight="1" x14ac:dyDescent="0.25"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J259" s="9"/>
      <c r="AK259" s="9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9"/>
      <c r="BM259" s="9"/>
    </row>
    <row r="260" spans="3:65" ht="20.100000000000001" hidden="1" customHeight="1" x14ac:dyDescent="0.25"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J260" s="9"/>
      <c r="AK260" s="9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9"/>
      <c r="BM260" s="9"/>
    </row>
    <row r="261" spans="3:65" ht="20.100000000000001" hidden="1" customHeight="1" x14ac:dyDescent="0.25"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J261" s="9"/>
      <c r="AK261" s="9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9"/>
      <c r="BM261" s="9"/>
    </row>
    <row r="262" spans="3:65" ht="20.100000000000001" hidden="1" customHeight="1" x14ac:dyDescent="0.25"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J262" s="9"/>
      <c r="AK262" s="9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9"/>
      <c r="BM262" s="9"/>
    </row>
    <row r="263" spans="3:65" ht="20.100000000000001" hidden="1" customHeight="1" x14ac:dyDescent="0.25"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J263" s="9"/>
      <c r="AK263" s="9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9"/>
      <c r="BM263" s="9"/>
    </row>
    <row r="264" spans="3:65" ht="20.100000000000001" hidden="1" customHeight="1" x14ac:dyDescent="0.25"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J264" s="9"/>
      <c r="AK264" s="9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9"/>
      <c r="BM264" s="9"/>
    </row>
    <row r="265" spans="3:65" ht="20.100000000000001" hidden="1" customHeight="1" x14ac:dyDescent="0.25"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J265" s="9"/>
      <c r="AK265" s="9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9"/>
      <c r="BM265" s="9"/>
    </row>
    <row r="266" spans="3:65" ht="20.100000000000001" hidden="1" customHeight="1" x14ac:dyDescent="0.25"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J266" s="9"/>
      <c r="AK266" s="9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9"/>
      <c r="BM266" s="9"/>
    </row>
    <row r="267" spans="3:65" ht="20.100000000000001" hidden="1" customHeight="1" x14ac:dyDescent="0.25"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J267" s="9"/>
      <c r="AK267" s="9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9"/>
      <c r="BM267" s="9"/>
    </row>
    <row r="268" spans="3:65" ht="20.100000000000001" hidden="1" customHeight="1" x14ac:dyDescent="0.25">
      <c r="C268" s="9"/>
      <c r="D268" s="9"/>
      <c r="E268" s="9"/>
      <c r="F268" s="9"/>
      <c r="G268" s="9"/>
      <c r="H268" s="9"/>
      <c r="I268" s="9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</row>
    <row r="269" spans="3:65" ht="20.100000000000001" hidden="1" customHeight="1" x14ac:dyDescent="0.25">
      <c r="C269" s="9"/>
      <c r="D269" s="9"/>
      <c r="E269" s="9"/>
      <c r="F269" s="9"/>
      <c r="G269" s="9"/>
      <c r="H269" s="9"/>
      <c r="I269" s="9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</row>
    <row r="270" spans="3:65" ht="20.100000000000001" hidden="1" customHeight="1" x14ac:dyDescent="0.25"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</row>
    <row r="271" spans="3:65" ht="20.100000000000001" hidden="1" customHeight="1" x14ac:dyDescent="0.25">
      <c r="C271" s="9"/>
      <c r="D271" s="9"/>
      <c r="E271" s="9"/>
      <c r="F271" s="9"/>
      <c r="G271" s="9"/>
      <c r="H271" s="9"/>
      <c r="I271" s="9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</row>
    <row r="272" spans="3:65" ht="20.100000000000001" hidden="1" customHeight="1" x14ac:dyDescent="0.25">
      <c r="C272" s="9"/>
      <c r="D272" s="9"/>
      <c r="E272" s="9"/>
      <c r="F272" s="9"/>
      <c r="G272" s="9"/>
      <c r="H272" s="9"/>
      <c r="I272" s="9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</row>
    <row r="273" spans="3:65" ht="20.100000000000001" hidden="1" customHeight="1" x14ac:dyDescent="0.25">
      <c r="C273" s="9"/>
      <c r="D273" s="9"/>
      <c r="E273" s="9"/>
      <c r="F273" s="9"/>
      <c r="G273" s="9"/>
      <c r="H273" s="9"/>
      <c r="I273" s="9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</row>
    <row r="274" spans="3:65" ht="20.100000000000001" hidden="1" customHeight="1" x14ac:dyDescent="0.25"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</row>
    <row r="275" spans="3:65" ht="20.100000000000001" hidden="1" customHeight="1" x14ac:dyDescent="0.25"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</row>
    <row r="276" spans="3:65" ht="20.100000000000001" hidden="1" customHeight="1" x14ac:dyDescent="0.25"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</row>
    <row r="277" spans="3:65" ht="20.100000000000001" hidden="1" customHeight="1" x14ac:dyDescent="0.25">
      <c r="C277" s="9"/>
      <c r="D277" s="9"/>
      <c r="E277" s="9"/>
      <c r="F277" s="9"/>
      <c r="G277" s="9"/>
      <c r="H277" s="9"/>
      <c r="I277" s="9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</row>
    <row r="278" spans="3:65" ht="20.100000000000001" hidden="1" customHeight="1" x14ac:dyDescent="0.25">
      <c r="C278" s="9"/>
      <c r="D278" s="9"/>
      <c r="E278" s="9"/>
      <c r="F278" s="9"/>
      <c r="G278" s="9"/>
      <c r="H278" s="9"/>
      <c r="I278" s="9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</row>
    <row r="279" spans="3:65" ht="20.100000000000001" hidden="1" customHeight="1" x14ac:dyDescent="0.25"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</row>
    <row r="280" spans="3:65" ht="20.100000000000001" hidden="1" customHeight="1" x14ac:dyDescent="0.25">
      <c r="C280" s="9"/>
      <c r="D280" s="9"/>
      <c r="E280" s="9"/>
      <c r="F280" s="9"/>
      <c r="G280" s="9"/>
      <c r="H280" s="9"/>
      <c r="I280" s="9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</row>
    <row r="281" spans="3:65" ht="20.100000000000001" hidden="1" customHeight="1" x14ac:dyDescent="0.25">
      <c r="C281" s="9"/>
      <c r="D281" s="9"/>
      <c r="E281" s="9"/>
      <c r="F281" s="9"/>
      <c r="G281" s="9"/>
      <c r="H281" s="9"/>
      <c r="I281" s="9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</row>
    <row r="282" spans="3:65" ht="20.100000000000001" hidden="1" customHeight="1" x14ac:dyDescent="0.25">
      <c r="C282" s="9"/>
      <c r="D282" s="9"/>
      <c r="E282" s="9"/>
      <c r="F282" s="9"/>
      <c r="G282" s="9"/>
      <c r="H282" s="9"/>
      <c r="I282" s="9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</row>
    <row r="283" spans="3:65" ht="20.100000000000001" hidden="1" customHeight="1" x14ac:dyDescent="0.25">
      <c r="C283" s="9"/>
      <c r="D283" s="9"/>
      <c r="E283" s="9"/>
      <c r="F283" s="9"/>
      <c r="G283" s="9"/>
      <c r="H283" s="9"/>
      <c r="I283" s="9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</row>
    <row r="284" spans="3:65" ht="20.100000000000001" hidden="1" customHeight="1" x14ac:dyDescent="0.25">
      <c r="C284" s="9"/>
      <c r="D284" s="9"/>
      <c r="E284" s="9"/>
      <c r="F284" s="9"/>
      <c r="G284" s="9"/>
      <c r="H284" s="9"/>
      <c r="I284" s="9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</row>
    <row r="285" spans="3:65" ht="20.100000000000001" hidden="1" customHeight="1" x14ac:dyDescent="0.25">
      <c r="C285" s="9"/>
      <c r="D285" s="9"/>
      <c r="E285" s="9"/>
      <c r="F285" s="9"/>
      <c r="G285" s="9"/>
      <c r="H285" s="9"/>
      <c r="I285" s="9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</row>
    <row r="286" spans="3:65" ht="20.100000000000001" hidden="1" customHeight="1" x14ac:dyDescent="0.25">
      <c r="C286" s="9"/>
      <c r="D286" s="9"/>
      <c r="E286" s="9"/>
      <c r="F286" s="9"/>
      <c r="G286" s="9"/>
      <c r="H286" s="9"/>
      <c r="I286" s="9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</row>
    <row r="287" spans="3:65" ht="20.100000000000001" hidden="1" customHeight="1" x14ac:dyDescent="0.25">
      <c r="C287" s="9"/>
      <c r="D287" s="9"/>
      <c r="E287" s="9"/>
      <c r="F287" s="9"/>
      <c r="G287" s="9"/>
      <c r="H287" s="9"/>
      <c r="I287" s="9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</row>
    <row r="288" spans="3:65" ht="20.100000000000001" hidden="1" customHeight="1" x14ac:dyDescent="0.25">
      <c r="C288" s="9"/>
      <c r="D288" s="9"/>
      <c r="E288" s="9"/>
      <c r="F288" s="9"/>
      <c r="G288" s="9"/>
      <c r="H288" s="9"/>
      <c r="I288" s="9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</row>
    <row r="289" spans="3:65" ht="20.100000000000001" hidden="1" customHeight="1" x14ac:dyDescent="0.25">
      <c r="C289" s="9"/>
      <c r="D289" s="9"/>
      <c r="E289" s="9"/>
      <c r="F289" s="9"/>
      <c r="G289" s="9"/>
      <c r="H289" s="9"/>
      <c r="I289" s="9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</row>
    <row r="290" spans="3:65" ht="20.100000000000001" hidden="1" customHeight="1" x14ac:dyDescent="0.25">
      <c r="C290" s="9"/>
      <c r="D290" s="9"/>
      <c r="E290" s="9"/>
      <c r="F290" s="9"/>
      <c r="G290" s="9"/>
      <c r="H290" s="9"/>
      <c r="I290" s="9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</row>
    <row r="291" spans="3:65" ht="20.100000000000001" hidden="1" customHeight="1" x14ac:dyDescent="0.25">
      <c r="C291" s="9"/>
      <c r="D291" s="9"/>
      <c r="E291" s="9"/>
      <c r="F291" s="9"/>
      <c r="G291" s="9"/>
      <c r="H291" s="9"/>
      <c r="I291" s="9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</row>
    <row r="292" spans="3:65" ht="20.100000000000001" hidden="1" customHeight="1" x14ac:dyDescent="0.25">
      <c r="C292" s="9"/>
      <c r="D292" s="9"/>
      <c r="E292" s="9"/>
      <c r="F292" s="9"/>
      <c r="G292" s="9"/>
      <c r="H292" s="9"/>
      <c r="I292" s="9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</row>
    <row r="293" spans="3:65" ht="20.100000000000001" hidden="1" customHeight="1" x14ac:dyDescent="0.25">
      <c r="C293" s="9"/>
      <c r="D293" s="9"/>
      <c r="E293" s="9"/>
      <c r="F293" s="9"/>
      <c r="G293" s="9"/>
      <c r="H293" s="9"/>
      <c r="I293" s="9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</row>
    <row r="294" spans="3:65" ht="20.100000000000001" hidden="1" customHeight="1" x14ac:dyDescent="0.25">
      <c r="C294" s="9"/>
      <c r="D294" s="9"/>
      <c r="E294" s="9"/>
      <c r="F294" s="9"/>
      <c r="G294" s="9"/>
      <c r="H294" s="9"/>
      <c r="I294" s="9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</row>
    <row r="295" spans="3:65" ht="20.100000000000001" hidden="1" customHeight="1" x14ac:dyDescent="0.25">
      <c r="C295" s="9"/>
      <c r="D295" s="9"/>
      <c r="E295" s="9"/>
      <c r="F295" s="9"/>
      <c r="G295" s="9"/>
      <c r="H295" s="9"/>
      <c r="I295" s="9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</row>
    <row r="296" spans="3:65" ht="20.100000000000001" hidden="1" customHeight="1" x14ac:dyDescent="0.25">
      <c r="C296" s="9"/>
      <c r="D296" s="9"/>
      <c r="E296" s="9"/>
      <c r="F296" s="9"/>
      <c r="G296" s="9"/>
      <c r="H296" s="9"/>
      <c r="I296" s="9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</row>
    <row r="297" spans="3:65" ht="20.100000000000001" hidden="1" customHeight="1" x14ac:dyDescent="0.25">
      <c r="C297" s="9"/>
      <c r="D297" s="9"/>
      <c r="E297" s="9"/>
      <c r="F297" s="9"/>
      <c r="G297" s="9"/>
      <c r="H297" s="9"/>
      <c r="I297" s="9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</row>
    <row r="298" spans="3:65" ht="20.100000000000001" hidden="1" customHeight="1" x14ac:dyDescent="0.25">
      <c r="C298" s="9"/>
      <c r="D298" s="9"/>
      <c r="E298" s="9"/>
      <c r="F298" s="9"/>
      <c r="G298" s="9"/>
      <c r="H298" s="9"/>
      <c r="I298" s="9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</row>
    <row r="299" spans="3:65" ht="20.100000000000001" hidden="1" customHeight="1" x14ac:dyDescent="0.25">
      <c r="C299" s="9"/>
      <c r="D299" s="9"/>
      <c r="E299" s="9"/>
      <c r="F299" s="9"/>
      <c r="G299" s="9"/>
      <c r="H299" s="9"/>
      <c r="I299" s="9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</row>
    <row r="300" spans="3:65" ht="20.100000000000001" hidden="1" customHeight="1" x14ac:dyDescent="0.25">
      <c r="C300" s="9"/>
      <c r="D300" s="9"/>
      <c r="E300" s="9"/>
      <c r="F300" s="9"/>
      <c r="G300" s="9"/>
      <c r="H300" s="9"/>
      <c r="I300" s="9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</row>
    <row r="301" spans="3:65" ht="20.100000000000001" hidden="1" customHeight="1" x14ac:dyDescent="0.25"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</row>
    <row r="302" spans="3:65" ht="20.100000000000001" hidden="1" customHeight="1" x14ac:dyDescent="0.25">
      <c r="C302" s="9"/>
      <c r="D302" s="9"/>
      <c r="E302" s="9"/>
      <c r="F302" s="9"/>
      <c r="G302" s="9"/>
      <c r="H302" s="9"/>
      <c r="I302" s="9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</row>
    <row r="303" spans="3:65" ht="20.100000000000001" hidden="1" customHeight="1" x14ac:dyDescent="0.25">
      <c r="C303" s="9"/>
      <c r="D303" s="9"/>
      <c r="E303" s="9"/>
      <c r="F303" s="9"/>
      <c r="G303" s="9"/>
      <c r="H303" s="9"/>
      <c r="I303" s="9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</row>
    <row r="304" spans="3:65" ht="20.100000000000001" hidden="1" customHeight="1" x14ac:dyDescent="0.25">
      <c r="C304" s="9"/>
      <c r="D304" s="9"/>
      <c r="E304" s="9"/>
      <c r="F304" s="9"/>
      <c r="G304" s="9"/>
      <c r="H304" s="9"/>
      <c r="I304" s="9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</row>
    <row r="305" spans="3:54" ht="20.100000000000001" hidden="1" customHeight="1" x14ac:dyDescent="0.25"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</row>
    <row r="306" spans="3:54" ht="20.100000000000001" hidden="1" customHeight="1" x14ac:dyDescent="0.25">
      <c r="C306" s="9"/>
      <c r="D306" s="9"/>
      <c r="E306" s="9"/>
      <c r="F306" s="9"/>
      <c r="G306" s="9"/>
      <c r="H306" s="9"/>
      <c r="I306" s="9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</row>
    <row r="307" spans="3:54" ht="20.100000000000001" hidden="1" customHeight="1" x14ac:dyDescent="0.25">
      <c r="C307" s="9"/>
      <c r="D307" s="9"/>
      <c r="E307" s="9"/>
      <c r="F307" s="9"/>
      <c r="G307" s="9"/>
      <c r="H307" s="9"/>
      <c r="I307" s="9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</row>
    <row r="308" spans="3:54" ht="20.100000000000001" hidden="1" customHeight="1" x14ac:dyDescent="0.25">
      <c r="C308" s="9"/>
      <c r="D308" s="9"/>
      <c r="E308" s="9"/>
      <c r="F308" s="9"/>
      <c r="G308" s="9"/>
      <c r="H308" s="9"/>
      <c r="I308" s="9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</row>
    <row r="309" spans="3:54" ht="20.100000000000001" hidden="1" customHeight="1" x14ac:dyDescent="0.25">
      <c r="C309" s="9"/>
      <c r="D309" s="9"/>
      <c r="E309" s="9"/>
      <c r="F309" s="9"/>
      <c r="G309" s="9"/>
      <c r="H309" s="9"/>
      <c r="I309" s="9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</row>
    <row r="310" spans="3:54" ht="20.100000000000001" hidden="1" customHeight="1" x14ac:dyDescent="0.25">
      <c r="C310" s="9"/>
      <c r="D310" s="9"/>
      <c r="E310" s="9"/>
      <c r="F310" s="9"/>
      <c r="G310" s="9"/>
      <c r="H310" s="9"/>
      <c r="I310" s="9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</row>
    <row r="311" spans="3:54" ht="20.100000000000001" hidden="1" customHeight="1" x14ac:dyDescent="0.25">
      <c r="C311" s="9"/>
      <c r="D311" s="9"/>
      <c r="E311" s="9"/>
      <c r="F311" s="9"/>
      <c r="G311" s="9"/>
      <c r="H311" s="9"/>
      <c r="I311" s="9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</row>
    <row r="312" spans="3:54" ht="20.100000000000001" hidden="1" customHeight="1" x14ac:dyDescent="0.25">
      <c r="C312" s="9"/>
      <c r="D312" s="9"/>
      <c r="E312" s="9"/>
      <c r="F312" s="9"/>
      <c r="G312" s="9"/>
      <c r="H312" s="9"/>
      <c r="I312" s="9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</row>
    <row r="313" spans="3:54" ht="20.100000000000001" hidden="1" customHeight="1" x14ac:dyDescent="0.25">
      <c r="C313" s="9"/>
      <c r="D313" s="9"/>
      <c r="E313" s="9"/>
      <c r="F313" s="9"/>
      <c r="G313" s="9"/>
      <c r="H313" s="9"/>
      <c r="I313" s="9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</row>
    <row r="314" spans="3:54" ht="20.100000000000001" hidden="1" customHeight="1" x14ac:dyDescent="0.25">
      <c r="C314" s="9"/>
      <c r="D314" s="9"/>
      <c r="E314" s="9"/>
      <c r="F314" s="9"/>
      <c r="G314" s="9"/>
      <c r="H314" s="9"/>
      <c r="I314" s="9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</row>
    <row r="315" spans="3:54" ht="20.100000000000001" hidden="1" customHeight="1" x14ac:dyDescent="0.25">
      <c r="C315" s="9"/>
      <c r="D315" s="9"/>
      <c r="E315" s="9"/>
      <c r="F315" s="9"/>
      <c r="G315" s="9"/>
      <c r="H315" s="9"/>
      <c r="I315" s="9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</row>
    <row r="316" spans="3:54" ht="20.100000000000001" hidden="1" customHeight="1" x14ac:dyDescent="0.25">
      <c r="C316" s="9"/>
      <c r="D316" s="9"/>
      <c r="E316" s="9"/>
      <c r="F316" s="9"/>
      <c r="G316" s="9"/>
      <c r="H316" s="9"/>
      <c r="I316" s="9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</row>
    <row r="317" spans="3:54" ht="20.100000000000001" hidden="1" customHeight="1" x14ac:dyDescent="0.25">
      <c r="C317" s="9"/>
      <c r="D317" s="9"/>
      <c r="E317" s="9"/>
      <c r="F317" s="9"/>
      <c r="G317" s="9"/>
      <c r="H317" s="9"/>
      <c r="I317" s="9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</row>
    <row r="318" spans="3:54" ht="20.100000000000001" hidden="1" customHeight="1" x14ac:dyDescent="0.25">
      <c r="C318" s="9"/>
      <c r="D318" s="9"/>
      <c r="E318" s="9"/>
      <c r="F318" s="9"/>
      <c r="G318" s="9"/>
      <c r="H318" s="9"/>
      <c r="I318" s="9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</row>
    <row r="319" spans="3:54" ht="20.100000000000001" hidden="1" customHeight="1" x14ac:dyDescent="0.25">
      <c r="C319" s="9"/>
      <c r="D319" s="9"/>
      <c r="E319" s="9"/>
      <c r="F319" s="9"/>
      <c r="G319" s="9"/>
      <c r="H319" s="9"/>
      <c r="I319" s="9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</row>
    <row r="320" spans="3:54" ht="20.100000000000001" hidden="1" customHeight="1" x14ac:dyDescent="0.25">
      <c r="C320" s="9"/>
      <c r="D320" s="9"/>
      <c r="E320" s="9"/>
      <c r="F320" s="9"/>
      <c r="G320" s="9"/>
      <c r="H320" s="9"/>
      <c r="I320" s="9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</row>
    <row r="321" spans="3:54" ht="20.100000000000001" hidden="1" customHeight="1" x14ac:dyDescent="0.25">
      <c r="C321" s="9"/>
      <c r="D321" s="9"/>
      <c r="E321" s="9"/>
      <c r="F321" s="9"/>
      <c r="G321" s="9"/>
      <c r="H321" s="9"/>
      <c r="I321" s="9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</row>
    <row r="322" spans="3:54" ht="20.100000000000001" hidden="1" customHeight="1" x14ac:dyDescent="0.25"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</row>
    <row r="323" spans="3:54" ht="20.100000000000001" hidden="1" customHeight="1" x14ac:dyDescent="0.25">
      <c r="C323" s="9"/>
      <c r="D323" s="9"/>
      <c r="E323" s="9"/>
      <c r="F323" s="9"/>
      <c r="G323" s="9"/>
      <c r="H323" s="9"/>
      <c r="I323" s="9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</row>
    <row r="324" spans="3:54" ht="20.100000000000001" hidden="1" customHeight="1" x14ac:dyDescent="0.25">
      <c r="C324" s="9"/>
      <c r="D324" s="9"/>
      <c r="E324" s="9"/>
      <c r="F324" s="9"/>
      <c r="G324" s="9"/>
      <c r="H324" s="9"/>
      <c r="I324" s="9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</row>
    <row r="325" spans="3:54" ht="20.100000000000001" hidden="1" customHeight="1" x14ac:dyDescent="0.25">
      <c r="C325" s="9"/>
      <c r="D325" s="9"/>
      <c r="E325" s="9"/>
      <c r="F325" s="9"/>
      <c r="G325" s="9"/>
      <c r="H325" s="9"/>
      <c r="I325" s="9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</row>
    <row r="326" spans="3:54" ht="20.100000000000001" hidden="1" customHeight="1" x14ac:dyDescent="0.25">
      <c r="C326" s="9"/>
      <c r="D326" s="9"/>
      <c r="E326" s="9"/>
      <c r="F326" s="9"/>
      <c r="G326" s="9"/>
      <c r="H326" s="9"/>
      <c r="I326" s="9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</row>
    <row r="327" spans="3:54" ht="20.100000000000001" hidden="1" customHeight="1" x14ac:dyDescent="0.25">
      <c r="C327" s="9"/>
      <c r="D327" s="9"/>
      <c r="E327" s="9"/>
      <c r="F327" s="9"/>
      <c r="G327" s="9"/>
      <c r="H327" s="9"/>
      <c r="I327" s="9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</row>
    <row r="328" spans="3:54" ht="20.100000000000001" hidden="1" customHeight="1" x14ac:dyDescent="0.25">
      <c r="C328" s="9"/>
      <c r="D328" s="9"/>
      <c r="E328" s="9"/>
      <c r="F328" s="9"/>
      <c r="G328" s="9"/>
      <c r="H328" s="9"/>
      <c r="I328" s="9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</row>
    <row r="329" spans="3:54" ht="20.100000000000001" hidden="1" customHeight="1" x14ac:dyDescent="0.25">
      <c r="C329" s="9"/>
      <c r="D329" s="9"/>
      <c r="E329" s="9"/>
      <c r="F329" s="9"/>
      <c r="G329" s="9"/>
      <c r="H329" s="9"/>
      <c r="I329" s="9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</row>
    <row r="330" spans="3:54" ht="20.100000000000001" hidden="1" customHeight="1" x14ac:dyDescent="0.25">
      <c r="C330" s="9"/>
      <c r="D330" s="9"/>
      <c r="E330" s="9"/>
      <c r="F330" s="9"/>
      <c r="G330" s="9"/>
      <c r="H330" s="9"/>
      <c r="I330" s="9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</row>
    <row r="331" spans="3:54" ht="20.100000000000001" hidden="1" customHeight="1" x14ac:dyDescent="0.25">
      <c r="C331" s="9"/>
      <c r="D331" s="9"/>
      <c r="E331" s="9"/>
      <c r="F331" s="9"/>
      <c r="G331" s="9"/>
      <c r="H331" s="9"/>
      <c r="I331" s="9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</row>
    <row r="332" spans="3:54" ht="20.100000000000001" hidden="1" customHeight="1" x14ac:dyDescent="0.25">
      <c r="C332" s="9"/>
      <c r="D332" s="9"/>
      <c r="E332" s="9"/>
      <c r="F332" s="9"/>
      <c r="G332" s="9"/>
      <c r="H332" s="9"/>
      <c r="I332" s="9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</row>
    <row r="333" spans="3:54" ht="20.100000000000001" hidden="1" customHeight="1" x14ac:dyDescent="0.25"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</row>
    <row r="334" spans="3:54" ht="20.100000000000001" hidden="1" customHeight="1" x14ac:dyDescent="0.25"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</row>
    <row r="335" spans="3:54" ht="20.100000000000001" hidden="1" customHeight="1" x14ac:dyDescent="0.25">
      <c r="C335" s="9"/>
      <c r="D335" s="9"/>
      <c r="E335" s="9"/>
      <c r="F335" s="9"/>
      <c r="G335" s="9"/>
      <c r="H335" s="9"/>
      <c r="I335" s="9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</row>
    <row r="336" spans="3:54" ht="20.100000000000001" hidden="1" customHeight="1" x14ac:dyDescent="0.25">
      <c r="C336" s="9"/>
      <c r="D336" s="9"/>
      <c r="E336" s="9"/>
      <c r="F336" s="9"/>
      <c r="G336" s="9"/>
      <c r="H336" s="9"/>
      <c r="I336" s="9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</row>
    <row r="337" spans="3:54" ht="20.100000000000001" hidden="1" customHeight="1" x14ac:dyDescent="0.25"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</row>
    <row r="338" spans="3:54" ht="20.100000000000001" hidden="1" customHeight="1" x14ac:dyDescent="0.25">
      <c r="C338" s="9"/>
      <c r="D338" s="9"/>
      <c r="E338" s="9"/>
      <c r="F338" s="9"/>
      <c r="G338" s="9"/>
      <c r="H338" s="9"/>
      <c r="I338" s="9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</row>
    <row r="339" spans="3:54" ht="20.100000000000001" hidden="1" customHeight="1" x14ac:dyDescent="0.25">
      <c r="C339" s="9"/>
      <c r="D339" s="9"/>
      <c r="E339" s="9"/>
      <c r="F339" s="9"/>
      <c r="G339" s="9"/>
      <c r="H339" s="9"/>
      <c r="I339" s="9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</row>
    <row r="340" spans="3:54" ht="20.100000000000001" hidden="1" customHeight="1" x14ac:dyDescent="0.25">
      <c r="C340" s="9"/>
      <c r="D340" s="9"/>
      <c r="E340" s="9"/>
      <c r="F340" s="9"/>
      <c r="G340" s="9"/>
      <c r="H340" s="9"/>
      <c r="I340" s="9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</row>
    <row r="341" spans="3:54" ht="20.100000000000001" hidden="1" customHeight="1" x14ac:dyDescent="0.25">
      <c r="C341" s="9"/>
      <c r="D341" s="9"/>
      <c r="E341" s="9"/>
      <c r="F341" s="9"/>
      <c r="G341" s="9"/>
      <c r="H341" s="9"/>
      <c r="I341" s="9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</row>
    <row r="342" spans="3:54" ht="20.100000000000001" hidden="1" customHeight="1" x14ac:dyDescent="0.25">
      <c r="C342" s="9"/>
      <c r="D342" s="9"/>
      <c r="E342" s="9"/>
      <c r="F342" s="9"/>
      <c r="G342" s="9"/>
      <c r="H342" s="9"/>
      <c r="I342" s="9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</row>
    <row r="343" spans="3:54" ht="20.100000000000001" hidden="1" customHeight="1" x14ac:dyDescent="0.25">
      <c r="C343" s="9"/>
      <c r="D343" s="9"/>
      <c r="E343" s="9"/>
      <c r="F343" s="9"/>
      <c r="G343" s="9"/>
      <c r="H343" s="9"/>
      <c r="I343" s="9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</row>
    <row r="344" spans="3:54" ht="20.100000000000001" hidden="1" customHeight="1" x14ac:dyDescent="0.25">
      <c r="C344" s="9"/>
      <c r="D344" s="9"/>
      <c r="E344" s="9"/>
      <c r="F344" s="9"/>
      <c r="G344" s="9"/>
      <c r="H344" s="9"/>
      <c r="I344" s="9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</row>
    <row r="345" spans="3:54" ht="20.100000000000001" hidden="1" customHeight="1" x14ac:dyDescent="0.25">
      <c r="C345" s="9"/>
      <c r="D345" s="9"/>
      <c r="E345" s="9"/>
      <c r="F345" s="9"/>
      <c r="G345" s="9"/>
      <c r="H345" s="9"/>
      <c r="I345" s="9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</row>
    <row r="346" spans="3:54" ht="20.100000000000001" hidden="1" customHeight="1" x14ac:dyDescent="0.25">
      <c r="C346" s="9"/>
      <c r="D346" s="9"/>
      <c r="E346" s="9"/>
      <c r="F346" s="9"/>
      <c r="G346" s="9"/>
      <c r="H346" s="9"/>
      <c r="I346" s="9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</row>
    <row r="347" spans="3:54" ht="20.100000000000001" hidden="1" customHeight="1" x14ac:dyDescent="0.25">
      <c r="C347" s="9"/>
      <c r="D347" s="9"/>
      <c r="E347" s="9"/>
      <c r="F347" s="9"/>
      <c r="G347" s="9"/>
      <c r="H347" s="9"/>
      <c r="I347" s="9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</row>
    <row r="348" spans="3:54" ht="20.100000000000001" hidden="1" customHeight="1" x14ac:dyDescent="0.25">
      <c r="C348" s="9"/>
      <c r="D348" s="9"/>
      <c r="E348" s="9"/>
      <c r="F348" s="9"/>
      <c r="G348" s="9"/>
      <c r="H348" s="9"/>
      <c r="I348" s="9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</row>
    <row r="349" spans="3:54" ht="20.100000000000001" hidden="1" customHeight="1" x14ac:dyDescent="0.25">
      <c r="C349" s="9"/>
      <c r="D349" s="9"/>
      <c r="E349" s="9"/>
      <c r="F349" s="9"/>
      <c r="G349" s="9"/>
      <c r="H349" s="9"/>
      <c r="I349" s="9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</row>
    <row r="350" spans="3:54" ht="20.100000000000001" hidden="1" customHeight="1" x14ac:dyDescent="0.25">
      <c r="C350" s="9"/>
      <c r="D350" s="9"/>
      <c r="E350" s="9"/>
      <c r="F350" s="9"/>
      <c r="G350" s="9"/>
      <c r="H350" s="9"/>
      <c r="I350" s="9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</row>
    <row r="351" spans="3:54" ht="20.100000000000001" hidden="1" customHeight="1" x14ac:dyDescent="0.25">
      <c r="C351" s="9"/>
      <c r="D351" s="9"/>
      <c r="E351" s="9"/>
      <c r="F351" s="9"/>
      <c r="G351" s="9"/>
      <c r="H351" s="9"/>
      <c r="I351" s="9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</row>
    <row r="352" spans="3:54" ht="20.100000000000001" hidden="1" customHeight="1" x14ac:dyDescent="0.25">
      <c r="C352" s="9"/>
      <c r="D352" s="9"/>
      <c r="E352" s="9"/>
      <c r="F352" s="9"/>
      <c r="G352" s="9"/>
      <c r="H352" s="9"/>
      <c r="I352" s="9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</row>
    <row r="353" spans="3:54" ht="20.100000000000001" hidden="1" customHeight="1" x14ac:dyDescent="0.25">
      <c r="C353" s="9"/>
      <c r="D353" s="9"/>
      <c r="E353" s="9"/>
      <c r="F353" s="9"/>
      <c r="G353" s="9"/>
      <c r="H353" s="9"/>
      <c r="I353" s="9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</row>
    <row r="354" spans="3:54" ht="20.100000000000001" hidden="1" customHeight="1" x14ac:dyDescent="0.25">
      <c r="C354" s="9"/>
      <c r="D354" s="9"/>
      <c r="E354" s="9"/>
      <c r="F354" s="9"/>
      <c r="G354" s="9"/>
      <c r="H354" s="9"/>
      <c r="I354" s="9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</row>
    <row r="355" spans="3:54" ht="20.100000000000001" hidden="1" customHeight="1" x14ac:dyDescent="0.25">
      <c r="C355" s="9"/>
      <c r="D355" s="9"/>
      <c r="E355" s="9"/>
      <c r="F355" s="9"/>
      <c r="G355" s="9"/>
      <c r="H355" s="9"/>
      <c r="I355" s="9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</row>
    <row r="356" spans="3:54" ht="20.100000000000001" hidden="1" customHeight="1" x14ac:dyDescent="0.25">
      <c r="C356" s="9"/>
      <c r="D356" s="9"/>
      <c r="E356" s="9"/>
      <c r="F356" s="9"/>
      <c r="G356" s="9"/>
      <c r="H356" s="9"/>
      <c r="I356" s="9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</row>
    <row r="357" spans="3:54" ht="20.100000000000001" hidden="1" customHeight="1" x14ac:dyDescent="0.25">
      <c r="C357" s="9"/>
      <c r="D357" s="9"/>
      <c r="E357" s="9"/>
      <c r="F357" s="9"/>
      <c r="G357" s="9"/>
      <c r="H357" s="9"/>
      <c r="I357" s="9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</row>
    <row r="358" spans="3:54" ht="20.100000000000001" hidden="1" customHeight="1" x14ac:dyDescent="0.25">
      <c r="C358" s="9"/>
      <c r="D358" s="9"/>
      <c r="E358" s="9"/>
      <c r="F358" s="9"/>
      <c r="G358" s="9"/>
      <c r="H358" s="9"/>
      <c r="I358" s="9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</row>
    <row r="359" spans="3:54" ht="20.100000000000001" hidden="1" customHeight="1" x14ac:dyDescent="0.25">
      <c r="C359" s="9"/>
      <c r="D359" s="9"/>
      <c r="E359" s="9"/>
      <c r="F359" s="9"/>
      <c r="G359" s="9"/>
      <c r="H359" s="9"/>
      <c r="I359" s="9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</row>
    <row r="360" spans="3:54" ht="20.100000000000001" hidden="1" customHeight="1" x14ac:dyDescent="0.25">
      <c r="C360" s="9"/>
      <c r="D360" s="9"/>
      <c r="E360" s="9"/>
      <c r="F360" s="9"/>
      <c r="G360" s="9"/>
      <c r="H360" s="9"/>
      <c r="I360" s="9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</row>
    <row r="361" spans="3:54" ht="20.100000000000001" hidden="1" customHeight="1" x14ac:dyDescent="0.25">
      <c r="C361" s="9"/>
      <c r="D361" s="9"/>
      <c r="E361" s="9"/>
      <c r="F361" s="9"/>
      <c r="G361" s="9"/>
      <c r="H361" s="9"/>
      <c r="I361" s="9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</row>
    <row r="362" spans="3:54" ht="20.100000000000001" hidden="1" customHeight="1" x14ac:dyDescent="0.25">
      <c r="C362" s="9"/>
      <c r="D362" s="9"/>
      <c r="E362" s="9"/>
      <c r="F362" s="9"/>
      <c r="G362" s="9"/>
      <c r="H362" s="9"/>
      <c r="I362" s="9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</row>
    <row r="363" spans="3:54" ht="20.100000000000001" hidden="1" customHeight="1" x14ac:dyDescent="0.25">
      <c r="C363" s="9"/>
      <c r="D363" s="9"/>
      <c r="E363" s="9"/>
      <c r="F363" s="9"/>
      <c r="G363" s="9"/>
      <c r="H363" s="9"/>
      <c r="I363" s="9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</row>
    <row r="364" spans="3:54" ht="20.100000000000001" hidden="1" customHeight="1" x14ac:dyDescent="0.25">
      <c r="C364" s="9"/>
      <c r="D364" s="9"/>
      <c r="E364" s="9"/>
      <c r="F364" s="9"/>
      <c r="G364" s="9"/>
      <c r="H364" s="9"/>
      <c r="I364" s="9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</row>
    <row r="365" spans="3:54" ht="20.100000000000001" hidden="1" customHeight="1" x14ac:dyDescent="0.25">
      <c r="C365" s="9"/>
      <c r="D365" s="9"/>
      <c r="E365" s="9"/>
      <c r="F365" s="9"/>
      <c r="G365" s="9"/>
      <c r="H365" s="9"/>
      <c r="I365" s="9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</row>
    <row r="366" spans="3:54" ht="20.100000000000001" hidden="1" customHeight="1" x14ac:dyDescent="0.25">
      <c r="C366" s="9"/>
      <c r="D366" s="9"/>
      <c r="E366" s="9"/>
      <c r="F366" s="9"/>
      <c r="G366" s="9"/>
      <c r="H366" s="9"/>
      <c r="I366" s="9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</row>
    <row r="367" spans="3:54" ht="20.100000000000001" hidden="1" customHeight="1" x14ac:dyDescent="0.25">
      <c r="C367" s="9"/>
      <c r="D367" s="9"/>
      <c r="E367" s="9"/>
      <c r="F367" s="9"/>
      <c r="G367" s="9"/>
      <c r="H367" s="9"/>
      <c r="I367" s="9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</row>
    <row r="368" spans="3:54" ht="20.100000000000001" hidden="1" customHeight="1" x14ac:dyDescent="0.25"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</row>
    <row r="369" spans="3:54" ht="20.100000000000001" hidden="1" customHeight="1" x14ac:dyDescent="0.25"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</row>
    <row r="370" spans="3:54" ht="20.100000000000001" hidden="1" customHeight="1" x14ac:dyDescent="0.25"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</row>
    <row r="371" spans="3:54" ht="20.100000000000001" hidden="1" customHeight="1" x14ac:dyDescent="0.25"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</row>
    <row r="372" spans="3:54" ht="20.100000000000001" hidden="1" customHeight="1" x14ac:dyDescent="0.25"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</row>
    <row r="373" spans="3:54" ht="20.100000000000001" hidden="1" customHeight="1" x14ac:dyDescent="0.25"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</row>
    <row r="374" spans="3:54" ht="20.100000000000001" hidden="1" customHeight="1" x14ac:dyDescent="0.25"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</row>
    <row r="375" spans="3:54" ht="20.100000000000001" hidden="1" customHeight="1" x14ac:dyDescent="0.25"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</row>
    <row r="376" spans="3:54" ht="20.100000000000001" hidden="1" customHeight="1" x14ac:dyDescent="0.25"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</row>
    <row r="377" spans="3:54" ht="20.100000000000001" hidden="1" customHeight="1" x14ac:dyDescent="0.25"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</row>
    <row r="378" spans="3:54" ht="20.100000000000001" hidden="1" customHeight="1" x14ac:dyDescent="0.25"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</row>
    <row r="379" spans="3:54" ht="20.100000000000001" hidden="1" customHeight="1" x14ac:dyDescent="0.25"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</row>
    <row r="380" spans="3:54" ht="20.100000000000001" hidden="1" customHeight="1" x14ac:dyDescent="0.25"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</row>
    <row r="381" spans="3:54" ht="20.100000000000001" hidden="1" customHeight="1" x14ac:dyDescent="0.25"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</row>
    <row r="382" spans="3:54" ht="20.100000000000001" hidden="1" customHeight="1" x14ac:dyDescent="0.25"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</row>
    <row r="383" spans="3:54" ht="20.100000000000001" hidden="1" customHeight="1" x14ac:dyDescent="0.25"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</row>
    <row r="384" spans="3:54" ht="20.100000000000001" hidden="1" customHeight="1" x14ac:dyDescent="0.25"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</row>
    <row r="385" spans="3:54" ht="20.100000000000001" hidden="1" customHeight="1" x14ac:dyDescent="0.25"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</row>
    <row r="386" spans="3:54" ht="20.100000000000001" hidden="1" customHeight="1" x14ac:dyDescent="0.25"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</row>
    <row r="387" spans="3:54" ht="20.100000000000001" hidden="1" customHeight="1" x14ac:dyDescent="0.25"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</row>
    <row r="388" spans="3:54" ht="20.100000000000001" hidden="1" customHeight="1" x14ac:dyDescent="0.25"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</row>
    <row r="389" spans="3:54" ht="20.100000000000001" hidden="1" customHeight="1" x14ac:dyDescent="0.25"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</row>
    <row r="390" spans="3:54" ht="20.100000000000001" hidden="1" customHeight="1" x14ac:dyDescent="0.25"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</row>
    <row r="391" spans="3:54" ht="20.100000000000001" hidden="1" customHeight="1" x14ac:dyDescent="0.25"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</row>
    <row r="392" spans="3:54" ht="20.100000000000001" hidden="1" customHeight="1" x14ac:dyDescent="0.25"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</row>
    <row r="393" spans="3:54" ht="20.100000000000001" hidden="1" customHeight="1" x14ac:dyDescent="0.25"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</row>
    <row r="394" spans="3:54" ht="20.100000000000001" hidden="1" customHeight="1" x14ac:dyDescent="0.25"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</row>
    <row r="395" spans="3:54" ht="20.100000000000001" hidden="1" customHeight="1" x14ac:dyDescent="0.25"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</row>
    <row r="396" spans="3:54" ht="20.100000000000001" hidden="1" customHeight="1" x14ac:dyDescent="0.25"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</row>
    <row r="397" spans="3:54" ht="20.100000000000001" hidden="1" customHeight="1" x14ac:dyDescent="0.25"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</row>
    <row r="398" spans="3:54" ht="20.100000000000001" hidden="1" customHeight="1" x14ac:dyDescent="0.25"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</row>
    <row r="399" spans="3:54" ht="20.100000000000001" hidden="1" customHeight="1" x14ac:dyDescent="0.25"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</row>
    <row r="400" spans="3:54" ht="20.100000000000001" hidden="1" customHeight="1" x14ac:dyDescent="0.25"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</row>
    <row r="401" spans="3:54" ht="20.100000000000001" hidden="1" customHeight="1" x14ac:dyDescent="0.25"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</row>
    <row r="402" spans="3:54" ht="20.100000000000001" hidden="1" customHeight="1" x14ac:dyDescent="0.25"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</row>
    <row r="403" spans="3:54" ht="20.100000000000001" hidden="1" customHeight="1" x14ac:dyDescent="0.25"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</row>
    <row r="404" spans="3:54" ht="20.100000000000001" hidden="1" customHeight="1" x14ac:dyDescent="0.25"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</row>
    <row r="405" spans="3:54" ht="20.100000000000001" hidden="1" customHeight="1" x14ac:dyDescent="0.25"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</row>
    <row r="406" spans="3:54" ht="20.100000000000001" hidden="1" customHeight="1" x14ac:dyDescent="0.25"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</row>
    <row r="407" spans="3:54" ht="20.100000000000001" hidden="1" customHeight="1" x14ac:dyDescent="0.25"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</row>
    <row r="408" spans="3:54" ht="20.100000000000001" hidden="1" customHeight="1" x14ac:dyDescent="0.25"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</row>
    <row r="409" spans="3:54" ht="20.100000000000001" hidden="1" customHeight="1" x14ac:dyDescent="0.25"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</row>
    <row r="410" spans="3:54" ht="20.100000000000001" hidden="1" customHeight="1" x14ac:dyDescent="0.25"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</row>
    <row r="411" spans="3:54" ht="20.100000000000001" hidden="1" customHeight="1" x14ac:dyDescent="0.25"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</row>
    <row r="412" spans="3:54" ht="20.100000000000001" hidden="1" customHeight="1" x14ac:dyDescent="0.25"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</row>
    <row r="413" spans="3:54" ht="20.100000000000001" hidden="1" customHeight="1" x14ac:dyDescent="0.25"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</row>
    <row r="414" spans="3:54" ht="20.100000000000001" hidden="1" customHeight="1" x14ac:dyDescent="0.25"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</row>
    <row r="415" spans="3:54" ht="20.100000000000001" hidden="1" customHeight="1" x14ac:dyDescent="0.25"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</row>
    <row r="416" spans="3:54" ht="20.100000000000001" hidden="1" customHeight="1" x14ac:dyDescent="0.25"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</row>
    <row r="417" spans="3:54" ht="20.100000000000001" hidden="1" customHeight="1" x14ac:dyDescent="0.25"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</row>
    <row r="418" spans="3:54" ht="20.100000000000001" hidden="1" customHeight="1" x14ac:dyDescent="0.25"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</row>
    <row r="419" spans="3:54" ht="20.100000000000001" hidden="1" customHeight="1" x14ac:dyDescent="0.25"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</row>
    <row r="420" spans="3:54" ht="20.100000000000001" hidden="1" customHeight="1" x14ac:dyDescent="0.25"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</row>
    <row r="421" spans="3:54" ht="20.100000000000001" hidden="1" customHeight="1" x14ac:dyDescent="0.25"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</row>
    <row r="422" spans="3:54" ht="20.100000000000001" hidden="1" customHeight="1" x14ac:dyDescent="0.25"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</row>
    <row r="423" spans="3:54" ht="20.100000000000001" hidden="1" customHeight="1" x14ac:dyDescent="0.25"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</row>
    <row r="424" spans="3:54" ht="20.100000000000001" hidden="1" customHeight="1" x14ac:dyDescent="0.25"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</row>
    <row r="425" spans="3:54" ht="20.100000000000001" hidden="1" customHeight="1" x14ac:dyDescent="0.25"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</row>
    <row r="426" spans="3:54" ht="20.100000000000001" hidden="1" customHeight="1" x14ac:dyDescent="0.25"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</row>
    <row r="427" spans="3:54" ht="20.100000000000001" hidden="1" customHeight="1" x14ac:dyDescent="0.25"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</row>
    <row r="428" spans="3:54" ht="20.100000000000001" hidden="1" customHeight="1" x14ac:dyDescent="0.25"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</row>
    <row r="429" spans="3:54" ht="20.100000000000001" hidden="1" customHeight="1" x14ac:dyDescent="0.25"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</row>
    <row r="430" spans="3:54" ht="20.100000000000001" hidden="1" customHeight="1" x14ac:dyDescent="0.25"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</row>
    <row r="431" spans="3:54" ht="20.100000000000001" hidden="1" customHeight="1" x14ac:dyDescent="0.25"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</row>
    <row r="432" spans="3:54" ht="20.100000000000001" hidden="1" customHeight="1" x14ac:dyDescent="0.25"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</row>
    <row r="433" spans="3:54" ht="20.100000000000001" hidden="1" customHeight="1" x14ac:dyDescent="0.25"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</row>
    <row r="434" spans="3:54" ht="20.100000000000001" hidden="1" customHeight="1" x14ac:dyDescent="0.25"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</row>
    <row r="435" spans="3:54" ht="20.100000000000001" hidden="1" customHeight="1" x14ac:dyDescent="0.25"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</row>
    <row r="436" spans="3:54" ht="20.100000000000001" hidden="1" customHeight="1" x14ac:dyDescent="0.25"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</row>
    <row r="437" spans="3:54" ht="20.100000000000001" hidden="1" customHeight="1" x14ac:dyDescent="0.25"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</row>
    <row r="438" spans="3:54" ht="20.100000000000001" hidden="1" customHeight="1" x14ac:dyDescent="0.25"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</row>
    <row r="439" spans="3:54" ht="20.100000000000001" hidden="1" customHeight="1" x14ac:dyDescent="0.25"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</row>
    <row r="440" spans="3:54" ht="20.100000000000001" hidden="1" customHeight="1" x14ac:dyDescent="0.25"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</row>
    <row r="441" spans="3:54" ht="20.100000000000001" hidden="1" customHeight="1" x14ac:dyDescent="0.25"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</row>
    <row r="442" spans="3:54" ht="20.100000000000001" hidden="1" customHeight="1" x14ac:dyDescent="0.25"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</row>
    <row r="443" spans="3:54" ht="20.100000000000001" hidden="1" customHeight="1" x14ac:dyDescent="0.25"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</row>
    <row r="444" spans="3:54" ht="20.100000000000001" hidden="1" customHeight="1" x14ac:dyDescent="0.25"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</row>
    <row r="445" spans="3:54" ht="20.100000000000001" hidden="1" customHeight="1" x14ac:dyDescent="0.25"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</row>
    <row r="446" spans="3:54" ht="20.100000000000001" hidden="1" customHeight="1" x14ac:dyDescent="0.25"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</row>
    <row r="447" spans="3:54" ht="20.100000000000001" hidden="1" customHeight="1" x14ac:dyDescent="0.25"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</row>
    <row r="448" spans="3:54" ht="20.100000000000001" hidden="1" customHeight="1" x14ac:dyDescent="0.25"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</row>
    <row r="449" spans="3:54" ht="20.100000000000001" hidden="1" customHeight="1" x14ac:dyDescent="0.25"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</row>
    <row r="450" spans="3:54" ht="20.100000000000001" hidden="1" customHeight="1" x14ac:dyDescent="0.25"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</row>
    <row r="451" spans="3:54" ht="20.100000000000001" hidden="1" customHeight="1" x14ac:dyDescent="0.25"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</row>
    <row r="452" spans="3:54" ht="20.100000000000001" hidden="1" customHeight="1" x14ac:dyDescent="0.25"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</row>
    <row r="453" spans="3:54" ht="20.100000000000001" hidden="1" customHeight="1" x14ac:dyDescent="0.25"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</row>
    <row r="454" spans="3:54" ht="20.100000000000001" hidden="1" customHeight="1" x14ac:dyDescent="0.25"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</row>
    <row r="455" spans="3:54" ht="20.100000000000001" hidden="1" customHeight="1" x14ac:dyDescent="0.25"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</row>
    <row r="456" spans="3:54" ht="20.100000000000001" hidden="1" customHeight="1" x14ac:dyDescent="0.25"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</row>
    <row r="457" spans="3:54" ht="20.100000000000001" hidden="1" customHeight="1" x14ac:dyDescent="0.25"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</row>
    <row r="458" spans="3:54" ht="20.100000000000001" hidden="1" customHeight="1" x14ac:dyDescent="0.25"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</row>
    <row r="459" spans="3:54" ht="20.100000000000001" hidden="1" customHeight="1" x14ac:dyDescent="0.25"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</row>
    <row r="460" spans="3:54" ht="20.100000000000001" hidden="1" customHeight="1" x14ac:dyDescent="0.25"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</row>
    <row r="461" spans="3:54" ht="20.100000000000001" hidden="1" customHeight="1" x14ac:dyDescent="0.25"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</row>
    <row r="462" spans="3:54" ht="20.100000000000001" hidden="1" customHeight="1" x14ac:dyDescent="0.25"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</row>
    <row r="463" spans="3:54" ht="20.100000000000001" hidden="1" customHeight="1" x14ac:dyDescent="0.25"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</row>
    <row r="464" spans="3:54" ht="20.100000000000001" hidden="1" customHeight="1" x14ac:dyDescent="0.25"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</row>
    <row r="465" spans="3:54" ht="20.100000000000001" hidden="1" customHeight="1" x14ac:dyDescent="0.25"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</row>
    <row r="466" spans="3:54" ht="20.100000000000001" hidden="1" customHeight="1" x14ac:dyDescent="0.25"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</row>
    <row r="467" spans="3:54" ht="20.100000000000001" hidden="1" customHeight="1" x14ac:dyDescent="0.25"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</row>
    <row r="468" spans="3:54" ht="20.100000000000001" hidden="1" customHeight="1" x14ac:dyDescent="0.25"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</row>
    <row r="469" spans="3:54" ht="20.100000000000001" hidden="1" customHeight="1" x14ac:dyDescent="0.25"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</row>
    <row r="470" spans="3:54" ht="20.100000000000001" hidden="1" customHeight="1" x14ac:dyDescent="0.25"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</row>
    <row r="471" spans="3:54" ht="20.100000000000001" hidden="1" customHeight="1" x14ac:dyDescent="0.25"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</row>
    <row r="472" spans="3:54" ht="20.100000000000001" hidden="1" customHeight="1" x14ac:dyDescent="0.25"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</row>
    <row r="473" spans="3:54" ht="20.100000000000001" hidden="1" customHeight="1" x14ac:dyDescent="0.25"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</row>
    <row r="474" spans="3:54" ht="20.100000000000001" hidden="1" customHeight="1" x14ac:dyDescent="0.25"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</row>
    <row r="475" spans="3:54" ht="20.100000000000001" hidden="1" customHeight="1" x14ac:dyDescent="0.25"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</row>
    <row r="476" spans="3:54" ht="20.100000000000001" hidden="1" customHeight="1" x14ac:dyDescent="0.25"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</row>
    <row r="477" spans="3:54" ht="20.100000000000001" hidden="1" customHeight="1" x14ac:dyDescent="0.25"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</row>
    <row r="478" spans="3:54" ht="20.100000000000001" hidden="1" customHeight="1" x14ac:dyDescent="0.25"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</row>
    <row r="479" spans="3:54" ht="20.100000000000001" hidden="1" customHeight="1" x14ac:dyDescent="0.25"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</row>
    <row r="480" spans="3:54" ht="20.100000000000001" hidden="1" customHeight="1" x14ac:dyDescent="0.25"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</row>
    <row r="481" spans="3:54" ht="20.100000000000001" hidden="1" customHeight="1" x14ac:dyDescent="0.25"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</row>
    <row r="482" spans="3:54" ht="20.100000000000001" hidden="1" customHeight="1" x14ac:dyDescent="0.25"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</row>
    <row r="483" spans="3:54" ht="20.100000000000001" hidden="1" customHeight="1" x14ac:dyDescent="0.25"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</row>
    <row r="484" spans="3:54" ht="20.100000000000001" hidden="1" customHeight="1" x14ac:dyDescent="0.25"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</row>
    <row r="485" spans="3:54" ht="20.100000000000001" hidden="1" customHeight="1" x14ac:dyDescent="0.25"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</row>
    <row r="486" spans="3:54" ht="20.100000000000001" hidden="1" customHeight="1" x14ac:dyDescent="0.25"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</row>
    <row r="487" spans="3:54" ht="20.100000000000001" hidden="1" customHeight="1" x14ac:dyDescent="0.25"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</row>
    <row r="488" spans="3:54" ht="20.100000000000001" hidden="1" customHeight="1" x14ac:dyDescent="0.25"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</row>
    <row r="489" spans="3:54" ht="20.100000000000001" hidden="1" customHeight="1" x14ac:dyDescent="0.25"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</row>
    <row r="490" spans="3:54" ht="20.100000000000001" hidden="1" customHeight="1" x14ac:dyDescent="0.25"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</row>
    <row r="491" spans="3:54" ht="20.100000000000001" hidden="1" customHeight="1" x14ac:dyDescent="0.25"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</row>
    <row r="492" spans="3:54" ht="20.100000000000001" hidden="1" customHeight="1" x14ac:dyDescent="0.25"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</row>
    <row r="493" spans="3:54" ht="20.100000000000001" hidden="1" customHeight="1" x14ac:dyDescent="0.25"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</row>
    <row r="494" spans="3:54" ht="20.100000000000001" hidden="1" customHeight="1" x14ac:dyDescent="0.25"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</row>
    <row r="495" spans="3:54" ht="20.100000000000001" hidden="1" customHeight="1" x14ac:dyDescent="0.25"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</row>
    <row r="496" spans="3:54" ht="20.100000000000001" hidden="1" customHeight="1" x14ac:dyDescent="0.25"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</row>
    <row r="497" spans="3:54" ht="20.100000000000001" hidden="1" customHeight="1" x14ac:dyDescent="0.25"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</row>
    <row r="498" spans="3:54" ht="20.100000000000001" hidden="1" customHeight="1" x14ac:dyDescent="0.25"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</row>
    <row r="499" spans="3:54" ht="20.100000000000001" hidden="1" customHeight="1" x14ac:dyDescent="0.25"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</row>
    <row r="500" spans="3:54" ht="20.100000000000001" hidden="1" customHeight="1" x14ac:dyDescent="0.25"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</row>
    <row r="501" spans="3:54" ht="20.100000000000001" hidden="1" customHeight="1" x14ac:dyDescent="0.25"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</row>
    <row r="502" spans="3:54" ht="20.100000000000001" hidden="1" customHeight="1" x14ac:dyDescent="0.25"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</row>
    <row r="503" spans="3:54" ht="20.100000000000001" hidden="1" customHeight="1" x14ac:dyDescent="0.25"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</row>
    <row r="504" spans="3:54" ht="20.100000000000001" hidden="1" customHeight="1" x14ac:dyDescent="0.25"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</row>
    <row r="505" spans="3:54" ht="20.100000000000001" hidden="1" customHeight="1" x14ac:dyDescent="0.25"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</row>
    <row r="506" spans="3:54" ht="20.100000000000001" hidden="1" customHeight="1" x14ac:dyDescent="0.25"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</row>
    <row r="507" spans="3:54" ht="20.100000000000001" hidden="1" customHeight="1" x14ac:dyDescent="0.25"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</row>
    <row r="508" spans="3:54" ht="20.100000000000001" hidden="1" customHeight="1" x14ac:dyDescent="0.25"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</row>
    <row r="509" spans="3:54" ht="20.100000000000001" hidden="1" customHeight="1" x14ac:dyDescent="0.25"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</row>
    <row r="510" spans="3:54" ht="20.100000000000001" hidden="1" customHeight="1" x14ac:dyDescent="0.25"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</row>
    <row r="511" spans="3:54" ht="20.100000000000001" hidden="1" customHeight="1" x14ac:dyDescent="0.25"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</row>
    <row r="512" spans="3:54" ht="20.100000000000001" hidden="1" customHeight="1" x14ac:dyDescent="0.25"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</row>
    <row r="513" spans="3:54" ht="20.100000000000001" hidden="1" customHeight="1" x14ac:dyDescent="0.25"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</row>
    <row r="514" spans="3:54" ht="20.100000000000001" hidden="1" customHeight="1" x14ac:dyDescent="0.25"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</row>
    <row r="515" spans="3:54" ht="20.100000000000001" hidden="1" customHeight="1" x14ac:dyDescent="0.25"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</row>
  </sheetData>
  <sheetProtection sheet="1" objects="1" scenarios="1"/>
  <mergeCells count="71">
    <mergeCell ref="AD95:AH95"/>
    <mergeCell ref="AD96:AH96"/>
    <mergeCell ref="AB101:AI101"/>
    <mergeCell ref="AD111:AE111"/>
    <mergeCell ref="AE90:AH90"/>
    <mergeCell ref="AE91:AH91"/>
    <mergeCell ref="AE92:AH92"/>
    <mergeCell ref="AE93:AH93"/>
    <mergeCell ref="AE94:AH94"/>
    <mergeCell ref="AE68:AH68"/>
    <mergeCell ref="AE88:AF89"/>
    <mergeCell ref="AG88:AH89"/>
    <mergeCell ref="AD70:AG70"/>
    <mergeCell ref="AC75:AC77"/>
    <mergeCell ref="AE75:AF76"/>
    <mergeCell ref="AG75:AH76"/>
    <mergeCell ref="AE77:AH77"/>
    <mergeCell ref="AE78:AH78"/>
    <mergeCell ref="AE79:AH79"/>
    <mergeCell ref="AE80:AH80"/>
    <mergeCell ref="AE81:AH81"/>
    <mergeCell ref="AD82:AH82"/>
    <mergeCell ref="AD83:AH83"/>
    <mergeCell ref="AC49:AC51"/>
    <mergeCell ref="AE49:AF50"/>
    <mergeCell ref="AG49:AH50"/>
    <mergeCell ref="AE51:AH51"/>
    <mergeCell ref="AD69:AH69"/>
    <mergeCell ref="AE53:AH53"/>
    <mergeCell ref="AE54:AH54"/>
    <mergeCell ref="AE55:AH55"/>
    <mergeCell ref="AD56:AH56"/>
    <mergeCell ref="AD57:AH57"/>
    <mergeCell ref="AE62:AF63"/>
    <mergeCell ref="AG62:AH63"/>
    <mergeCell ref="AE64:AH64"/>
    <mergeCell ref="AE65:AH65"/>
    <mergeCell ref="AE66:AH66"/>
    <mergeCell ref="AE67:AH67"/>
    <mergeCell ref="AE52:AH52"/>
    <mergeCell ref="AE38:AH38"/>
    <mergeCell ref="AE39:AH39"/>
    <mergeCell ref="AE40:AH40"/>
    <mergeCell ref="AE41:AH41"/>
    <mergeCell ref="AE42:AH42"/>
    <mergeCell ref="AD43:AH43"/>
    <mergeCell ref="AD44:AH44"/>
    <mergeCell ref="AE30:AH30"/>
    <mergeCell ref="AE31:AH31"/>
    <mergeCell ref="AE32:AH32"/>
    <mergeCell ref="AB34:AI34"/>
    <mergeCell ref="AE36:AF37"/>
    <mergeCell ref="AG36:AH37"/>
    <mergeCell ref="AC26:AH26"/>
    <mergeCell ref="AC7:AC8"/>
    <mergeCell ref="AD7:AG7"/>
    <mergeCell ref="AD8:AF8"/>
    <mergeCell ref="AC10:AC11"/>
    <mergeCell ref="AD10:AG10"/>
    <mergeCell ref="AD11:AF11"/>
    <mergeCell ref="AC13:AC14"/>
    <mergeCell ref="AD13:AG13"/>
    <mergeCell ref="AD14:AF14"/>
    <mergeCell ref="AE16:AG16"/>
    <mergeCell ref="AE17:AG17"/>
    <mergeCell ref="AC5:AH5"/>
    <mergeCell ref="AC1:AH1"/>
    <mergeCell ref="AE2:AF2"/>
    <mergeCell ref="AG2:AH2"/>
    <mergeCell ref="AE3:AF3"/>
    <mergeCell ref="AG3:AH3"/>
  </mergeCells>
  <conditionalFormatting sqref="CR23 AE31:AE32">
    <cfRule type="cellIs" dxfId="61" priority="12" operator="equal">
      <formula>$CQ$23</formula>
    </cfRule>
  </conditionalFormatting>
  <conditionalFormatting sqref="CT23">
    <cfRule type="containsText" dxfId="60" priority="8" operator="containsText" text="1">
      <formula>NOT(ISERROR(SEARCH("1",CT23)))</formula>
    </cfRule>
    <cfRule type="cellIs" dxfId="59" priority="9" operator="equal">
      <formula>$CT$21</formula>
    </cfRule>
    <cfRule type="cellIs" dxfId="58" priority="10" operator="equal">
      <formula>$CT$21</formula>
    </cfRule>
    <cfRule type="cellIs" dxfId="57" priority="11" operator="equal">
      <formula>1</formula>
    </cfRule>
  </conditionalFormatting>
  <conditionalFormatting sqref="CR27">
    <cfRule type="cellIs" dxfId="56" priority="5" operator="equal">
      <formula>$CQ$27</formula>
    </cfRule>
    <cfRule type="cellIs" dxfId="55" priority="6" operator="equal">
      <formula>80</formula>
    </cfRule>
    <cfRule type="cellIs" dxfId="54" priority="7" operator="equal">
      <formula>$CQ$23</formula>
    </cfRule>
  </conditionalFormatting>
  <conditionalFormatting sqref="CT27">
    <cfRule type="containsText" dxfId="53" priority="1" operator="containsText" text="1">
      <formula>NOT(ISERROR(SEARCH("1",CT27)))</formula>
    </cfRule>
    <cfRule type="cellIs" dxfId="52" priority="2" operator="equal">
      <formula>$CT$21</formula>
    </cfRule>
    <cfRule type="cellIs" dxfId="51" priority="3" operator="equal">
      <formula>$CT$21</formula>
    </cfRule>
    <cfRule type="cellIs" dxfId="50" priority="4" operator="equal">
      <formula>1</formula>
    </cfRule>
  </conditionalFormatting>
  <conditionalFormatting sqref="AD44 AE45 AH45 AD57 AE58 AH58 AD70 AE71 AH70:AH71 AD83 AE84 AH84 AD96 AE97 AH97">
    <cfRule type="cellIs" dxfId="49" priority="13" operator="equal">
      <formula>$AU$56</formula>
    </cfRule>
  </conditionalFormatting>
  <conditionalFormatting sqref="AF45 AF58 AF71 AF84 AF97">
    <cfRule type="containsText" dxfId="48" priority="14" operator="containsText" text="0">
      <formula>NOT(ISERROR(SEARCH("0",AF45)))</formula>
    </cfRule>
    <cfRule type="cellIs" dxfId="47" priority="15" operator="equal">
      <formula>$AK$45</formula>
    </cfRule>
    <cfRule type="cellIs" dxfId="46" priority="16" operator="equal">
      <formula>$AJ$46</formula>
    </cfRule>
    <cfRule type="cellIs" dxfId="45" priority="17" operator="equal">
      <formula>0</formula>
    </cfRule>
    <cfRule type="cellIs" dxfId="44" priority="18" operator="equal">
      <formula>$AJ$46</formula>
    </cfRule>
    <cfRule type="cellIs" dxfId="43" priority="19" operator="equal">
      <formula>$AJ$46</formula>
    </cfRule>
    <cfRule type="cellIs" dxfId="42" priority="20" operator="equal">
      <formula>$AJ$42</formula>
    </cfRule>
    <cfRule type="cellIs" dxfId="41" priority="21" operator="equal">
      <formula>0</formula>
    </cfRule>
    <cfRule type="cellIs" dxfId="40" priority="22" operator="equal">
      <formula>$AU$56</formula>
    </cfRule>
  </conditionalFormatting>
  <dataValidations count="27">
    <dataValidation allowBlank="1" showInputMessage="1" showErrorMessage="1" promptTitle="ici" prompt="Bilan de la leçon précédente et objectif(s)" sqref="AD47:AE47 AD60:AE60 AD86:AE87 AD73:AE73 AD99:AE100" xr:uid="{0A98DB1D-E268-4A94-AC7C-F75FE31864B8}"/>
    <dataValidation allowBlank="1" showInputMessage="1" showErrorMessage="1" promptTitle="ici" prompt="écrire les sensations éprouvées lors de la leçon" sqref="AD8" xr:uid="{B160A750-FBA6-40B3-9A3F-116E2DD35B2F}"/>
    <dataValidation allowBlank="1" showInputMessage="1" showErrorMessage="1" promptTitle="ici" prompt="écrire les sensations éprouvées et la fréquence cardiaque en fin de série(s)" sqref="AD14 AD11" xr:uid="{C088F3B5-8BEE-43B7-B07C-6A87FFF332A0}"/>
    <dataValidation type="list" allowBlank="1" showInputMessage="1" showErrorMessage="1" promptTitle="ici" prompt="Choisir qui observe_x000a_Quel coureur observe ?" sqref="CP15" xr:uid="{4CE45B22-2E4B-4D2A-B900-420F83CE9101}">
      <formula1>$CP$16:$CP$20</formula1>
    </dataValidation>
    <dataValidation type="list" allowBlank="1" showInputMessage="1" showErrorMessage="1" promptTitle="ici" prompt="choisir la distance réalisée dans la liste" sqref="CP23 CP27" xr:uid="{F777C5D0-43B0-4A2B-A721-642CD9CF9FDA}">
      <formula1>$CK$4:$CK$31</formula1>
    </dataValidation>
    <dataValidation type="list" allowBlank="1" showInputMessage="1" showErrorMessage="1" sqref="CQ23 CQ27" xr:uid="{981A7A0E-8DD6-48E9-92E0-351056E7E117}">
      <formula1>$AS$19:$AY$19</formula1>
    </dataValidation>
    <dataValidation allowBlank="1" showInputMessage="1" showErrorMessage="1" promptTitle="ici" prompt="Ecrire l'enchaînement des différentes courses (choisies) entrecoupé de récupérations actives" sqref="AD48" xr:uid="{1C9390D0-412F-42AA-8575-DB79B8E34502}"/>
    <dataValidation allowBlank="1" showInputMessage="1" showErrorMessage="1" promptTitle="double clic" prompt="Analyse de l'enchaînement de mes courses et voie(s) de progression" sqref="AD43 AD56 AD82 AD69 AD95" xr:uid="{7EA4A217-C751-483E-B6C0-D406F695FCBC}"/>
    <dataValidation type="list" allowBlank="1" showInputMessage="1" showErrorMessage="1" promptTitle="ici" prompt="Choisir la distance réalisée dans la liste" sqref="CP24" xr:uid="{316D40C6-71AA-49A7-AC52-746938F20CFF}">
      <formula1>$CL$4:$CL$54</formula1>
    </dataValidation>
    <dataValidation type="list" allowBlank="1" showInputMessage="1" showErrorMessage="1" sqref="CP25:CP26" xr:uid="{FA7F6382-678D-4431-B599-9BA81D1AB171}">
      <formula1>$CL$4:$CL$54</formula1>
    </dataValidation>
    <dataValidation allowBlank="1" showInputMessage="1" showErrorMessage="1" promptTitle="double clic" prompt="Ecrire l'enchaînement des différentes courses (choisies) entrecoupé de récupérations actives" sqref="AD49 AD36 AD75 AD62 AD88" xr:uid="{9C431FA5-9B06-4D6B-B6A5-B9E0B4A0DB97}"/>
    <dataValidation type="list" allowBlank="1" showInputMessage="1" showErrorMessage="1" sqref="AF48 AG75 AG36 AG62 AG88 AG49" xr:uid="{5ACD7360-64E7-40DA-9142-B86F6BD1DF67}">
      <formula1>$AJ$15:$AJ$19</formula1>
    </dataValidation>
    <dataValidation type="list" allowBlank="1" showInputMessage="1" showErrorMessage="1" sqref="AG45 AG97 AG71 AG84 AG58" xr:uid="{86CE2F5D-974D-41EE-AD13-923D74090BB1}">
      <formula1>$AK$9:$AK$10</formula1>
    </dataValidation>
    <dataValidation type="list" allowBlank="1" showInputMessage="1" showErrorMessage="1" sqref="AD42 AD94 AD68 AD81 AD55" xr:uid="{C016F8F6-699D-43B0-84A2-D84DB340FF7A}">
      <formula1>$AK$40:$AK$45</formula1>
    </dataValidation>
    <dataValidation type="list" allowBlank="1" showInputMessage="1" showErrorMessage="1" sqref="AE61" xr:uid="{8D66F051-9EDC-4B42-812E-62A40E3E37A3}">
      <formula1>$AK$33:$AK$39</formula1>
    </dataValidation>
    <dataValidation type="list" allowBlank="1" showInputMessage="1" showErrorMessage="1" sqref="AD40 AD92 AD66 AD61 AD53 AD79" xr:uid="{1A032331-5FAA-49C0-B7FA-56EBCA9A0942}">
      <formula1>$AK$46:$AK$51</formula1>
    </dataValidation>
    <dataValidation type="list" allowBlank="1" showInputMessage="1" showErrorMessage="1" sqref="AE17 AG14 AG11 AG8" xr:uid="{308D72CD-D32B-4CA5-9FDA-B45CD3DCB0C0}">
      <formula1>$AN$5:$AN$25</formula1>
    </dataValidation>
    <dataValidation type="list" allowBlank="1" showInputMessage="1" showErrorMessage="1" sqref="AD31" xr:uid="{D5FA414A-55F2-4377-A682-F9B99642122E}">
      <formula1>$AO$4:$BP$4</formula1>
    </dataValidation>
    <dataValidation type="list" allowBlank="1" showInputMessage="1" showErrorMessage="1" sqref="AD32" xr:uid="{12721A7E-D12F-4114-8A9E-4FC21E8EB945}">
      <formula1>$AO$26:$CJ$26</formula1>
    </dataValidation>
    <dataValidation type="list" allowBlank="1" showInputMessage="1" showErrorMessage="1" promptTitle="Chaleur / Respiration" sqref="AD39 AD91 AD65 AD78 AD52" xr:uid="{C753E723-EBB1-46FC-ADDD-E814E17B042E}">
      <formula1>$AL$33:$AL$37</formula1>
    </dataValidation>
    <dataValidation type="list" allowBlank="1" showInputMessage="1" showErrorMessage="1" sqref="AD41 AD93 AD67 AD54 AD80" xr:uid="{ACF1A3C6-3C4D-4E69-8382-50F2D6713363}">
      <formula1>$AL$39:$AL$44</formula1>
    </dataValidation>
    <dataValidation type="list" allowBlank="1" showInputMessage="1" showErrorMessage="1" promptTitle="A compléter" sqref="AG3:AH3" xr:uid="{50A601B7-0CBD-40D1-821A-87931DC04645}">
      <formula1>$AS$1:$AS$3</formula1>
    </dataValidation>
    <dataValidation type="list" allowBlank="1" showInputMessage="1" showErrorMessage="1" sqref="AE3:AF3" xr:uid="{1B20C9A4-390A-45DD-8801-01A9519C9D31}">
      <formula1>$AK$2:$AQ$2</formula1>
    </dataValidation>
    <dataValidation allowBlank="1" showInputMessage="1" showErrorMessage="1" promptTitle="Ecrire" prompt="Les choix de courses et les temps de récupération" sqref="AD37 AD50" xr:uid="{B3A13DC3-9146-46E1-ADB2-BB4A97150980}"/>
    <dataValidation type="list" allowBlank="1" showInputMessage="1" showErrorMessage="1" sqref="AE38:AH38 AE51:AH51 AE64:AH64 AE77:AH77 AE90:AH90" xr:uid="{148ECB19-B26D-42B2-9C19-4DB274BB7613}">
      <formula1>$AT$55:$AZ$55</formula1>
    </dataValidation>
    <dataValidation type="list" allowBlank="1" showInputMessage="1" showErrorMessage="1" sqref="AE40:AH40 AE53:AH53 AE66:AH66 AE79:AH79 AE92:AH92" xr:uid="{B2520643-5D0E-4D24-9EB2-17F614C9BD11}">
      <formula1>$AL$53:$AL$59</formula1>
    </dataValidation>
    <dataValidation type="list" allowBlank="1" showInputMessage="1" showErrorMessage="1" sqref="AE42:AH42 AE55:AH55 AE68:AH68 AE81:AH81 AE94:AH94" xr:uid="{775B6033-0DF1-45B7-9EAA-DA5E0E42136A}">
      <formula1>$AL$66:$AL$71</formula1>
    </dataValidation>
  </dataValidations>
  <pageMargins left="0.25" right="0.25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2A3F1D3-6AB1-46D3-8A6F-C98AAC11839E}">
          <x14:formula1>
            <xm:f>OFFSET(Parametres!$M$1,1,1,Parametres!$O$2,1)</xm:f>
          </x14:formula1>
          <xm:sqref>AD3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BE9D0-B5D0-4F0D-9068-4E7EF7A05353}">
  <sheetPr>
    <tabColor theme="0"/>
  </sheetPr>
  <dimension ref="A1:XFC515"/>
  <sheetViews>
    <sheetView showGridLines="0" showRowColHeaders="0" topLeftCell="AB10" zoomScale="70" zoomScaleNormal="70" workbookViewId="0">
      <selection activeCell="AE32" sqref="AE32:AH32"/>
    </sheetView>
  </sheetViews>
  <sheetFormatPr baseColWidth="10" defaultColWidth="0" defaultRowHeight="20.100000000000001" customHeight="1" zeroHeight="1" x14ac:dyDescent="0.25"/>
  <cols>
    <col min="1" max="26" width="5.7109375" style="4" hidden="1" customWidth="1"/>
    <col min="27" max="27" width="8.42578125" style="4" hidden="1" customWidth="1"/>
    <col min="28" max="28" width="4.7109375" style="4" customWidth="1"/>
    <col min="29" max="29" width="17.28515625" style="4" customWidth="1"/>
    <col min="30" max="30" width="54.5703125" style="4" customWidth="1"/>
    <col min="31" max="34" width="15.7109375" style="4" customWidth="1"/>
    <col min="35" max="35" width="10.7109375" style="4" customWidth="1"/>
    <col min="36" max="16383" width="11.5703125" style="4" hidden="1"/>
    <col min="16384" max="16384" width="12" style="4" hidden="1"/>
  </cols>
  <sheetData>
    <row r="1" spans="1:102" ht="83.25" customHeight="1" thickBot="1" x14ac:dyDescent="0.3">
      <c r="A1" s="70" t="s">
        <v>109</v>
      </c>
      <c r="B1" s="70" t="s">
        <v>123</v>
      </c>
      <c r="C1" s="70" t="s">
        <v>110</v>
      </c>
      <c r="D1" s="70" t="s">
        <v>111</v>
      </c>
      <c r="E1" s="70" t="s">
        <v>114</v>
      </c>
      <c r="F1" s="70" t="s">
        <v>124</v>
      </c>
      <c r="G1" s="71">
        <v>0.01</v>
      </c>
      <c r="H1" s="70" t="s">
        <v>125</v>
      </c>
      <c r="I1" s="70" t="s">
        <v>126</v>
      </c>
      <c r="J1" s="70" t="s">
        <v>127</v>
      </c>
      <c r="K1" s="70" t="s">
        <v>115</v>
      </c>
      <c r="L1" s="70" t="s">
        <v>128</v>
      </c>
      <c r="M1" s="70" t="s">
        <v>136</v>
      </c>
      <c r="N1" s="70" t="s">
        <v>129</v>
      </c>
      <c r="O1" s="70" t="s">
        <v>130</v>
      </c>
      <c r="P1" s="70" t="s">
        <v>131</v>
      </c>
      <c r="Q1" s="70" t="s">
        <v>132</v>
      </c>
      <c r="R1" s="70" t="s">
        <v>133</v>
      </c>
      <c r="S1" s="70" t="s">
        <v>134</v>
      </c>
      <c r="T1" s="70" t="s">
        <v>135</v>
      </c>
      <c r="AB1" s="207"/>
      <c r="AC1" s="343" t="s">
        <v>122</v>
      </c>
      <c r="AD1" s="344"/>
      <c r="AE1" s="344"/>
      <c r="AF1" s="344"/>
      <c r="AG1" s="344"/>
      <c r="AH1" s="344"/>
      <c r="AI1" s="207"/>
      <c r="AJ1" s="6"/>
      <c r="AP1" s="9"/>
      <c r="AQ1" s="9"/>
      <c r="AR1" s="9"/>
      <c r="AS1" s="40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</row>
    <row r="2" spans="1:102" ht="24.75" customHeight="1" thickBot="1" x14ac:dyDescent="0.45">
      <c r="A2" s="4" t="s">
        <v>137</v>
      </c>
      <c r="B2" s="4" t="str">
        <f>$AC$3</f>
        <v>Classe Test</v>
      </c>
      <c r="C2" s="4">
        <f>$AD$3</f>
        <v>0</v>
      </c>
      <c r="D2" s="4">
        <f>$AE$3</f>
        <v>0</v>
      </c>
      <c r="E2" s="4">
        <f>$AG$3</f>
        <v>0</v>
      </c>
      <c r="F2" s="4">
        <f>$AE$17</f>
        <v>10</v>
      </c>
      <c r="G2" s="4" t="str">
        <f>AE45</f>
        <v>Erreur</v>
      </c>
      <c r="H2" s="4" t="str">
        <f>IFERROR(AF45,"")</f>
        <v/>
      </c>
      <c r="I2" s="4">
        <f t="shared" ref="I2:J2" si="0">AG45</f>
        <v>0</v>
      </c>
      <c r="J2" s="4" t="str">
        <f t="shared" si="0"/>
        <v>Erreur</v>
      </c>
      <c r="K2" s="4" t="s">
        <v>301</v>
      </c>
      <c r="L2" s="4" t="s">
        <v>301</v>
      </c>
      <c r="M2" s="4" t="s">
        <v>302</v>
      </c>
      <c r="N2" s="4" t="s">
        <v>302</v>
      </c>
      <c r="O2" s="4" t="s">
        <v>302</v>
      </c>
      <c r="P2" s="4" t="s">
        <v>302</v>
      </c>
      <c r="Q2" s="4" t="s">
        <v>302</v>
      </c>
      <c r="R2" s="4" t="s">
        <v>302</v>
      </c>
      <c r="S2" s="4" t="s">
        <v>302</v>
      </c>
      <c r="T2" s="4" t="s">
        <v>302</v>
      </c>
      <c r="AB2" s="207"/>
      <c r="AC2" s="208" t="s">
        <v>89</v>
      </c>
      <c r="AD2" s="208" t="s">
        <v>90</v>
      </c>
      <c r="AE2" s="351" t="s">
        <v>111</v>
      </c>
      <c r="AF2" s="351"/>
      <c r="AG2" s="351" t="s">
        <v>114</v>
      </c>
      <c r="AH2" s="351"/>
      <c r="AI2" s="207"/>
      <c r="AJ2" s="6"/>
      <c r="AK2" s="55"/>
      <c r="AL2" s="38" t="s">
        <v>100</v>
      </c>
      <c r="AM2" s="38" t="s">
        <v>101</v>
      </c>
      <c r="AN2" s="38" t="s">
        <v>102</v>
      </c>
      <c r="AO2" s="39" t="s">
        <v>103</v>
      </c>
      <c r="AP2" s="39" t="s">
        <v>308</v>
      </c>
      <c r="AQ2" s="39" t="s">
        <v>309</v>
      </c>
      <c r="AR2" s="9"/>
      <c r="AS2" s="56" t="s">
        <v>112</v>
      </c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</row>
    <row r="3" spans="1:102" ht="39.950000000000003" customHeight="1" thickBot="1" x14ac:dyDescent="0.35">
      <c r="A3" s="4" t="s">
        <v>138</v>
      </c>
      <c r="B3" s="4" t="str">
        <f t="shared" ref="B3:B6" si="1">$AC$3</f>
        <v>Classe Test</v>
      </c>
      <c r="C3" s="4">
        <f t="shared" ref="C3:C6" si="2">$AD$3</f>
        <v>0</v>
      </c>
      <c r="D3" s="4">
        <f t="shared" ref="D3:D6" si="3">$AE$3</f>
        <v>0</v>
      </c>
      <c r="E3" s="4">
        <f t="shared" ref="E3:E6" si="4">$AG$3</f>
        <v>0</v>
      </c>
      <c r="F3" s="4">
        <f t="shared" ref="F3:F6" si="5">$AE$17</f>
        <v>10</v>
      </c>
      <c r="G3" s="4" t="str">
        <f>AE58</f>
        <v>Erreur</v>
      </c>
      <c r="H3" s="4" t="str">
        <f>IFERROR(AF58,"")</f>
        <v/>
      </c>
      <c r="I3" s="4">
        <f t="shared" ref="I3:J3" si="6">AG58</f>
        <v>0</v>
      </c>
      <c r="J3" s="4" t="str">
        <f t="shared" si="6"/>
        <v>Erreur</v>
      </c>
      <c r="K3" s="4" t="s">
        <v>301</v>
      </c>
      <c r="L3" s="4" t="s">
        <v>301</v>
      </c>
      <c r="M3" s="4" t="s">
        <v>302</v>
      </c>
      <c r="N3" s="4" t="s">
        <v>302</v>
      </c>
      <c r="O3" s="4" t="s">
        <v>302</v>
      </c>
      <c r="P3" s="4" t="s">
        <v>302</v>
      </c>
      <c r="Q3" s="4" t="s">
        <v>302</v>
      </c>
      <c r="R3" s="4" t="s">
        <v>302</v>
      </c>
      <c r="S3" s="4" t="s">
        <v>302</v>
      </c>
      <c r="T3" s="4" t="s">
        <v>302</v>
      </c>
      <c r="AB3" s="207"/>
      <c r="AC3" s="292" t="str">
        <f>'Coureur 1'!AC3</f>
        <v>Classe Test</v>
      </c>
      <c r="AD3" s="209"/>
      <c r="AE3" s="356"/>
      <c r="AF3" s="356"/>
      <c r="AG3" s="356"/>
      <c r="AH3" s="356"/>
      <c r="AI3" s="207"/>
      <c r="AJ3" s="66"/>
      <c r="AK3" s="9"/>
      <c r="AL3" s="19"/>
      <c r="AM3" s="9"/>
      <c r="AN3" s="19"/>
      <c r="AO3" s="6"/>
      <c r="AP3" s="6"/>
      <c r="AQ3" s="6"/>
      <c r="AR3" s="6"/>
      <c r="AS3" s="42" t="s">
        <v>113</v>
      </c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</row>
    <row r="4" spans="1:102" ht="15" customHeight="1" thickBot="1" x14ac:dyDescent="0.35">
      <c r="A4" s="4" t="s">
        <v>139</v>
      </c>
      <c r="B4" s="4" t="str">
        <f t="shared" si="1"/>
        <v>Classe Test</v>
      </c>
      <c r="C4" s="4">
        <f t="shared" si="2"/>
        <v>0</v>
      </c>
      <c r="D4" s="4">
        <f t="shared" si="3"/>
        <v>0</v>
      </c>
      <c r="E4" s="4">
        <f t="shared" si="4"/>
        <v>0</v>
      </c>
      <c r="F4" s="4">
        <f t="shared" si="5"/>
        <v>10</v>
      </c>
      <c r="G4" s="4" t="str">
        <f>AE71</f>
        <v>Erreur</v>
      </c>
      <c r="H4" s="4" t="str">
        <f>IFERROR(AF71,"")</f>
        <v/>
      </c>
      <c r="I4" s="4">
        <f t="shared" ref="I4:J4" si="7">AG71</f>
        <v>0</v>
      </c>
      <c r="J4" s="4" t="str">
        <f t="shared" si="7"/>
        <v>Erreur</v>
      </c>
      <c r="K4" s="4" t="s">
        <v>301</v>
      </c>
      <c r="L4" s="4" t="s">
        <v>301</v>
      </c>
      <c r="M4" s="4" t="s">
        <v>302</v>
      </c>
      <c r="N4" s="4" t="s">
        <v>302</v>
      </c>
      <c r="O4" s="4" t="s">
        <v>302</v>
      </c>
      <c r="P4" s="4" t="s">
        <v>302</v>
      </c>
      <c r="Q4" s="4" t="s">
        <v>302</v>
      </c>
      <c r="R4" s="4" t="s">
        <v>302</v>
      </c>
      <c r="S4" s="4" t="s">
        <v>302</v>
      </c>
      <c r="T4" s="4" t="s">
        <v>302</v>
      </c>
      <c r="AB4" s="207"/>
      <c r="AC4" s="210"/>
      <c r="AD4" s="207"/>
      <c r="AE4" s="210"/>
      <c r="AF4" s="210"/>
      <c r="AG4" s="210"/>
      <c r="AH4" s="210"/>
      <c r="AI4" s="207"/>
      <c r="AJ4" s="66"/>
      <c r="AK4" s="9"/>
      <c r="AL4" s="44"/>
      <c r="AM4" s="45"/>
      <c r="AN4" s="45" t="s">
        <v>4</v>
      </c>
      <c r="AO4" s="45">
        <v>150</v>
      </c>
      <c r="AP4" s="45">
        <v>160</v>
      </c>
      <c r="AQ4" s="45">
        <v>175</v>
      </c>
      <c r="AR4" s="45">
        <v>185</v>
      </c>
      <c r="AS4" s="45">
        <v>200</v>
      </c>
      <c r="AT4" s="45">
        <v>210</v>
      </c>
      <c r="AU4" s="45">
        <v>225</v>
      </c>
      <c r="AV4" s="45">
        <v>235</v>
      </c>
      <c r="AW4" s="45">
        <v>250</v>
      </c>
      <c r="AX4" s="45">
        <v>260</v>
      </c>
      <c r="AY4" s="45">
        <v>275</v>
      </c>
      <c r="AZ4" s="45">
        <v>285</v>
      </c>
      <c r="BA4" s="45">
        <v>300</v>
      </c>
      <c r="BB4" s="45">
        <v>310</v>
      </c>
      <c r="BC4" s="45">
        <v>325</v>
      </c>
      <c r="BD4" s="45">
        <v>335</v>
      </c>
      <c r="BE4" s="45">
        <v>350</v>
      </c>
      <c r="BF4" s="45">
        <v>360</v>
      </c>
      <c r="BG4" s="45">
        <v>375</v>
      </c>
      <c r="BH4" s="45">
        <v>385</v>
      </c>
      <c r="BI4" s="45">
        <v>400</v>
      </c>
      <c r="BJ4" s="45">
        <v>410</v>
      </c>
      <c r="BK4" s="45">
        <v>425</v>
      </c>
      <c r="BL4" s="46">
        <v>435</v>
      </c>
      <c r="BM4" s="46">
        <v>450</v>
      </c>
      <c r="BN4" s="46">
        <v>460</v>
      </c>
      <c r="BO4" s="46">
        <v>475</v>
      </c>
      <c r="BP4" s="46">
        <v>485</v>
      </c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>
        <v>150</v>
      </c>
      <c r="CL4" s="47">
        <v>300</v>
      </c>
    </row>
    <row r="5" spans="1:102" ht="39.950000000000003" customHeight="1" x14ac:dyDescent="0.25">
      <c r="A5" s="4" t="s">
        <v>140</v>
      </c>
      <c r="B5" s="4" t="str">
        <f t="shared" si="1"/>
        <v>Classe Test</v>
      </c>
      <c r="C5" s="4">
        <f t="shared" si="2"/>
        <v>0</v>
      </c>
      <c r="D5" s="4">
        <f t="shared" si="3"/>
        <v>0</v>
      </c>
      <c r="E5" s="4">
        <f t="shared" si="4"/>
        <v>0</v>
      </c>
      <c r="F5" s="4">
        <f t="shared" si="5"/>
        <v>10</v>
      </c>
      <c r="G5" s="4" t="str">
        <f>AE84</f>
        <v>Erreur</v>
      </c>
      <c r="H5" s="4" t="str">
        <f>IFERROR(AF84,"")</f>
        <v/>
      </c>
      <c r="I5" s="4">
        <f t="shared" ref="I5:J5" si="8">AG84</f>
        <v>0</v>
      </c>
      <c r="J5" s="4" t="str">
        <f t="shared" si="8"/>
        <v>Erreur</v>
      </c>
      <c r="K5" s="4" t="s">
        <v>301</v>
      </c>
      <c r="L5" s="4" t="s">
        <v>301</v>
      </c>
      <c r="M5" s="4" t="s">
        <v>302</v>
      </c>
      <c r="N5" s="4" t="s">
        <v>302</v>
      </c>
      <c r="O5" s="4" t="s">
        <v>302</v>
      </c>
      <c r="P5" s="4" t="s">
        <v>302</v>
      </c>
      <c r="Q5" s="4" t="s">
        <v>302</v>
      </c>
      <c r="R5" s="4" t="s">
        <v>302</v>
      </c>
      <c r="S5" s="4" t="s">
        <v>302</v>
      </c>
      <c r="T5" s="4" t="s">
        <v>302</v>
      </c>
      <c r="AB5" s="211"/>
      <c r="AC5" s="352" t="s">
        <v>118</v>
      </c>
      <c r="AD5" s="352"/>
      <c r="AE5" s="352"/>
      <c r="AF5" s="352"/>
      <c r="AG5" s="352"/>
      <c r="AH5" s="352"/>
      <c r="AI5" s="211"/>
      <c r="AJ5" s="8"/>
      <c r="AK5" s="9"/>
      <c r="AL5" s="48">
        <v>150</v>
      </c>
      <c r="AM5" s="44">
        <v>300</v>
      </c>
      <c r="AN5" s="57">
        <v>18</v>
      </c>
      <c r="AO5" s="58">
        <v>-75</v>
      </c>
      <c r="AP5" s="58">
        <v>-75</v>
      </c>
      <c r="AQ5" s="58">
        <v>-75</v>
      </c>
      <c r="AR5" s="58">
        <v>-75</v>
      </c>
      <c r="AS5" s="58">
        <v>-75</v>
      </c>
      <c r="AT5" s="58">
        <v>-75</v>
      </c>
      <c r="AU5" s="58">
        <v>-75</v>
      </c>
      <c r="AV5" s="58">
        <v>-75</v>
      </c>
      <c r="AW5" s="58">
        <v>-75</v>
      </c>
      <c r="AX5" s="58">
        <v>-75</v>
      </c>
      <c r="AY5" s="58">
        <v>-75</v>
      </c>
      <c r="AZ5" s="58">
        <v>-75</v>
      </c>
      <c r="BA5" s="58">
        <v>-75</v>
      </c>
      <c r="BB5" s="58">
        <v>-75</v>
      </c>
      <c r="BC5" s="58">
        <v>-75</v>
      </c>
      <c r="BD5" s="58">
        <v>75</v>
      </c>
      <c r="BE5" s="58">
        <v>75</v>
      </c>
      <c r="BF5" s="58">
        <v>80</v>
      </c>
      <c r="BG5" s="58">
        <v>80</v>
      </c>
      <c r="BH5" s="58">
        <v>85</v>
      </c>
      <c r="BI5" s="58">
        <v>85</v>
      </c>
      <c r="BJ5" s="58">
        <v>90</v>
      </c>
      <c r="BK5" s="58">
        <v>95</v>
      </c>
      <c r="BL5" s="59">
        <v>95</v>
      </c>
      <c r="BM5" s="59">
        <v>100</v>
      </c>
      <c r="BN5" s="59">
        <v>100</v>
      </c>
      <c r="BO5" s="59">
        <v>100</v>
      </c>
      <c r="BP5" s="59">
        <v>100</v>
      </c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>
        <v>160</v>
      </c>
      <c r="CL5" s="47">
        <v>310</v>
      </c>
    </row>
    <row r="6" spans="1:102" ht="15" customHeight="1" x14ac:dyDescent="0.3">
      <c r="A6" s="4" t="s">
        <v>141</v>
      </c>
      <c r="B6" s="4" t="str">
        <f t="shared" si="1"/>
        <v>Classe Test</v>
      </c>
      <c r="C6" s="4">
        <f t="shared" si="2"/>
        <v>0</v>
      </c>
      <c r="D6" s="4">
        <f t="shared" si="3"/>
        <v>0</v>
      </c>
      <c r="E6" s="4">
        <f t="shared" si="4"/>
        <v>0</v>
      </c>
      <c r="F6" s="4">
        <f t="shared" si="5"/>
        <v>10</v>
      </c>
      <c r="G6" s="4" t="str">
        <f>AE97</f>
        <v>Erreur</v>
      </c>
      <c r="H6" s="4" t="str">
        <f>IFERROR(AF97,"")</f>
        <v/>
      </c>
      <c r="I6" s="4">
        <f t="shared" ref="I6:J6" si="9">AG97</f>
        <v>0</v>
      </c>
      <c r="J6" s="4" t="str">
        <f t="shared" si="9"/>
        <v>Erreur</v>
      </c>
      <c r="K6" s="4" t="str">
        <f>IFERROR($AE$110,"Non éval")</f>
        <v/>
      </c>
      <c r="L6" s="4" t="str">
        <f>IF($AF$111="","Non éval",AF111)</f>
        <v>Non éval</v>
      </c>
      <c r="M6" s="4" t="s">
        <v>302</v>
      </c>
      <c r="N6" s="4" t="s">
        <v>302</v>
      </c>
      <c r="O6" s="4" t="s">
        <v>302</v>
      </c>
      <c r="P6" s="4" t="s">
        <v>302</v>
      </c>
      <c r="Q6" s="4" t="s">
        <v>302</v>
      </c>
      <c r="R6" s="4" t="s">
        <v>302</v>
      </c>
      <c r="S6" s="4" t="s">
        <v>302</v>
      </c>
      <c r="T6" s="4" t="s">
        <v>302</v>
      </c>
      <c r="AB6" s="207"/>
      <c r="AC6" s="212"/>
      <c r="AD6" s="212"/>
      <c r="AE6" s="213"/>
      <c r="AF6" s="212"/>
      <c r="AG6" s="210"/>
      <c r="AH6" s="210"/>
      <c r="AI6" s="207"/>
      <c r="AJ6" s="66"/>
      <c r="AK6" s="9"/>
      <c r="AL6" s="48">
        <v>160</v>
      </c>
      <c r="AM6" s="48">
        <v>310</v>
      </c>
      <c r="AN6" s="69">
        <v>17.5</v>
      </c>
      <c r="AO6" s="21">
        <v>-75</v>
      </c>
      <c r="AP6" s="21">
        <v>-75</v>
      </c>
      <c r="AQ6" s="21">
        <v>-75</v>
      </c>
      <c r="AR6" s="21">
        <v>-75</v>
      </c>
      <c r="AS6" s="21">
        <v>-75</v>
      </c>
      <c r="AT6" s="21">
        <v>-75</v>
      </c>
      <c r="AU6" s="21">
        <v>-75</v>
      </c>
      <c r="AV6" s="21">
        <v>-75</v>
      </c>
      <c r="AW6" s="21">
        <v>-75</v>
      </c>
      <c r="AX6" s="21">
        <v>-75</v>
      </c>
      <c r="AY6" s="21">
        <v>-75</v>
      </c>
      <c r="AZ6" s="21">
        <v>-75</v>
      </c>
      <c r="BA6" s="21">
        <v>-75</v>
      </c>
      <c r="BB6" s="21">
        <v>-75</v>
      </c>
      <c r="BC6" s="21">
        <v>75</v>
      </c>
      <c r="BD6" s="21">
        <v>75</v>
      </c>
      <c r="BE6" s="21">
        <v>80</v>
      </c>
      <c r="BF6" s="21">
        <v>80</v>
      </c>
      <c r="BG6" s="21">
        <v>85</v>
      </c>
      <c r="BH6" s="21">
        <v>85</v>
      </c>
      <c r="BI6" s="21">
        <v>90</v>
      </c>
      <c r="BJ6" s="21">
        <v>90</v>
      </c>
      <c r="BK6" s="21">
        <v>95</v>
      </c>
      <c r="BL6" s="43">
        <v>100</v>
      </c>
      <c r="BM6" s="43">
        <v>100</v>
      </c>
      <c r="BN6" s="43">
        <v>100</v>
      </c>
      <c r="BO6" s="43">
        <v>100</v>
      </c>
      <c r="BP6" s="43">
        <v>100</v>
      </c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>
        <v>175</v>
      </c>
      <c r="CL6" s="49">
        <v>325</v>
      </c>
    </row>
    <row r="7" spans="1:102" ht="39.950000000000003" customHeight="1" x14ac:dyDescent="0.3">
      <c r="AB7" s="207"/>
      <c r="AC7" s="345" t="s">
        <v>0</v>
      </c>
      <c r="AD7" s="353" t="s">
        <v>104</v>
      </c>
      <c r="AE7" s="353"/>
      <c r="AF7" s="353"/>
      <c r="AG7" s="354"/>
      <c r="AH7" s="214"/>
      <c r="AI7" s="207"/>
      <c r="AJ7" s="8"/>
      <c r="AK7" s="9"/>
      <c r="AL7" s="48">
        <v>175</v>
      </c>
      <c r="AM7" s="48">
        <v>325</v>
      </c>
      <c r="AN7" s="69">
        <v>17</v>
      </c>
      <c r="AO7" s="21">
        <v>-75</v>
      </c>
      <c r="AP7" s="21">
        <v>-75</v>
      </c>
      <c r="AQ7" s="21">
        <v>-75</v>
      </c>
      <c r="AR7" s="21">
        <v>-75</v>
      </c>
      <c r="AS7" s="21">
        <v>-75</v>
      </c>
      <c r="AT7" s="21">
        <v>-75</v>
      </c>
      <c r="AU7" s="21">
        <v>-75</v>
      </c>
      <c r="AV7" s="21">
        <v>-75</v>
      </c>
      <c r="AW7" s="21">
        <v>-75</v>
      </c>
      <c r="AX7" s="21">
        <v>-75</v>
      </c>
      <c r="AY7" s="21">
        <v>-75</v>
      </c>
      <c r="AZ7" s="21">
        <v>-75</v>
      </c>
      <c r="BA7" s="21">
        <v>-75</v>
      </c>
      <c r="BB7" s="21">
        <v>-75</v>
      </c>
      <c r="BC7" s="21">
        <v>75</v>
      </c>
      <c r="BD7" s="21">
        <v>75</v>
      </c>
      <c r="BE7" s="21">
        <v>80</v>
      </c>
      <c r="BF7" s="21">
        <v>85</v>
      </c>
      <c r="BG7" s="21">
        <v>85</v>
      </c>
      <c r="BH7" s="21">
        <v>90</v>
      </c>
      <c r="BI7" s="21">
        <v>90</v>
      </c>
      <c r="BJ7" s="21">
        <v>95</v>
      </c>
      <c r="BK7" s="21">
        <v>100</v>
      </c>
      <c r="BL7" s="43">
        <v>100</v>
      </c>
      <c r="BM7" s="43">
        <v>100</v>
      </c>
      <c r="BN7" s="43">
        <v>100</v>
      </c>
      <c r="BO7" s="43">
        <v>100</v>
      </c>
      <c r="BP7" s="43">
        <v>100</v>
      </c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>
        <v>185</v>
      </c>
      <c r="CL7" s="49">
        <v>335</v>
      </c>
    </row>
    <row r="8" spans="1:102" ht="39.950000000000003" customHeight="1" x14ac:dyDescent="0.3">
      <c r="AB8" s="207"/>
      <c r="AC8" s="345"/>
      <c r="AD8" s="355"/>
      <c r="AE8" s="355"/>
      <c r="AF8" s="355"/>
      <c r="AG8" s="215">
        <v>10</v>
      </c>
      <c r="AH8" s="216" t="s">
        <v>2</v>
      </c>
      <c r="AI8" s="207"/>
      <c r="AJ8" s="66"/>
      <c r="AK8" s="9"/>
      <c r="AL8" s="48">
        <v>185</v>
      </c>
      <c r="AM8" s="48">
        <v>335</v>
      </c>
      <c r="AN8" s="69">
        <v>16.5</v>
      </c>
      <c r="AO8" s="21">
        <v>-75</v>
      </c>
      <c r="AP8" s="21">
        <v>-75</v>
      </c>
      <c r="AQ8" s="21">
        <v>-75</v>
      </c>
      <c r="AR8" s="21">
        <v>-75</v>
      </c>
      <c r="AS8" s="21">
        <v>-75</v>
      </c>
      <c r="AT8" s="21">
        <v>-75</v>
      </c>
      <c r="AU8" s="21">
        <v>-75</v>
      </c>
      <c r="AV8" s="21">
        <v>-75</v>
      </c>
      <c r="AW8" s="21">
        <v>-75</v>
      </c>
      <c r="AX8" s="21">
        <v>-75</v>
      </c>
      <c r="AY8" s="21">
        <v>-75</v>
      </c>
      <c r="AZ8" s="21">
        <v>-75</v>
      </c>
      <c r="BA8" s="21">
        <v>-75</v>
      </c>
      <c r="BB8" s="21">
        <v>75</v>
      </c>
      <c r="BC8" s="21">
        <v>75</v>
      </c>
      <c r="BD8" s="21">
        <v>80</v>
      </c>
      <c r="BE8" s="21">
        <v>85</v>
      </c>
      <c r="BF8" s="21">
        <v>85</v>
      </c>
      <c r="BG8" s="21">
        <v>90</v>
      </c>
      <c r="BH8" s="21">
        <v>90</v>
      </c>
      <c r="BI8" s="21">
        <v>95</v>
      </c>
      <c r="BJ8" s="21">
        <v>100</v>
      </c>
      <c r="BK8" s="21">
        <v>100</v>
      </c>
      <c r="BL8" s="43">
        <v>100</v>
      </c>
      <c r="BM8" s="43">
        <v>100</v>
      </c>
      <c r="BN8" s="43">
        <v>100</v>
      </c>
      <c r="BO8" s="43">
        <v>100</v>
      </c>
      <c r="BP8" s="43">
        <v>100</v>
      </c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>
        <v>200</v>
      </c>
      <c r="CL8" s="49">
        <v>350</v>
      </c>
    </row>
    <row r="9" spans="1:102" ht="20.25" customHeight="1" x14ac:dyDescent="0.3">
      <c r="AB9" s="207"/>
      <c r="AC9" s="207"/>
      <c r="AD9" s="207"/>
      <c r="AE9" s="207"/>
      <c r="AF9" s="207"/>
      <c r="AG9" s="210"/>
      <c r="AH9" s="210"/>
      <c r="AI9" s="207"/>
      <c r="AJ9" s="66"/>
      <c r="AK9" s="9">
        <v>0</v>
      </c>
      <c r="AL9" s="48">
        <v>200</v>
      </c>
      <c r="AM9" s="48">
        <v>350</v>
      </c>
      <c r="AN9" s="69">
        <v>16</v>
      </c>
      <c r="AO9" s="21">
        <v>-75</v>
      </c>
      <c r="AP9" s="21">
        <v>-75</v>
      </c>
      <c r="AQ9" s="21">
        <v>-75</v>
      </c>
      <c r="AR9" s="21">
        <v>-75</v>
      </c>
      <c r="AS9" s="21">
        <v>-75</v>
      </c>
      <c r="AT9" s="21">
        <v>-75</v>
      </c>
      <c r="AU9" s="21">
        <v>-75</v>
      </c>
      <c r="AV9" s="21">
        <v>-75</v>
      </c>
      <c r="AW9" s="21">
        <v>-75</v>
      </c>
      <c r="AX9" s="21">
        <v>-75</v>
      </c>
      <c r="AY9" s="21">
        <v>-75</v>
      </c>
      <c r="AZ9" s="21">
        <v>-75</v>
      </c>
      <c r="BA9" s="21">
        <v>75</v>
      </c>
      <c r="BB9" s="21">
        <v>75</v>
      </c>
      <c r="BC9" s="21">
        <v>80</v>
      </c>
      <c r="BD9" s="21">
        <v>80</v>
      </c>
      <c r="BE9" s="21">
        <v>85</v>
      </c>
      <c r="BF9" s="21">
        <v>90</v>
      </c>
      <c r="BG9" s="21">
        <v>90</v>
      </c>
      <c r="BH9" s="21">
        <v>95</v>
      </c>
      <c r="BI9" s="21">
        <v>100</v>
      </c>
      <c r="BJ9" s="21">
        <v>100</v>
      </c>
      <c r="BK9" s="21">
        <v>100</v>
      </c>
      <c r="BL9" s="43">
        <v>100</v>
      </c>
      <c r="BM9" s="43">
        <v>100</v>
      </c>
      <c r="BN9" s="43">
        <v>100</v>
      </c>
      <c r="BO9" s="43">
        <v>100</v>
      </c>
      <c r="BP9" s="43">
        <v>100</v>
      </c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>
        <v>210</v>
      </c>
      <c r="CL9" s="49">
        <v>360</v>
      </c>
    </row>
    <row r="10" spans="1:102" ht="39.950000000000003" customHeight="1" x14ac:dyDescent="0.3">
      <c r="AB10" s="207"/>
      <c r="AC10" s="345" t="s">
        <v>63</v>
      </c>
      <c r="AD10" s="353" t="s">
        <v>105</v>
      </c>
      <c r="AE10" s="353"/>
      <c r="AF10" s="353"/>
      <c r="AG10" s="354"/>
      <c r="AH10" s="214"/>
      <c r="AI10" s="207"/>
      <c r="AJ10" s="66"/>
      <c r="AK10" s="9">
        <v>1</v>
      </c>
      <c r="AL10" s="48">
        <v>210</v>
      </c>
      <c r="AM10" s="48">
        <v>360</v>
      </c>
      <c r="AN10" s="69">
        <v>15.5</v>
      </c>
      <c r="AO10" s="21">
        <v>-75</v>
      </c>
      <c r="AP10" s="21">
        <v>-75</v>
      </c>
      <c r="AQ10" s="21">
        <v>-75</v>
      </c>
      <c r="AR10" s="21">
        <v>-75</v>
      </c>
      <c r="AS10" s="21">
        <v>-75</v>
      </c>
      <c r="AT10" s="21">
        <v>-75</v>
      </c>
      <c r="AU10" s="21">
        <v>-75</v>
      </c>
      <c r="AV10" s="21">
        <v>-75</v>
      </c>
      <c r="AW10" s="21">
        <v>-75</v>
      </c>
      <c r="AX10" s="21">
        <v>-75</v>
      </c>
      <c r="AY10" s="21">
        <v>-75</v>
      </c>
      <c r="AZ10" s="21">
        <v>-75</v>
      </c>
      <c r="BA10" s="21">
        <v>75</v>
      </c>
      <c r="BB10" s="21">
        <v>80</v>
      </c>
      <c r="BC10" s="21">
        <v>80</v>
      </c>
      <c r="BD10" s="21">
        <v>85</v>
      </c>
      <c r="BE10" s="21">
        <v>90</v>
      </c>
      <c r="BF10" s="21">
        <v>90</v>
      </c>
      <c r="BG10" s="21">
        <v>95</v>
      </c>
      <c r="BH10" s="21">
        <v>100</v>
      </c>
      <c r="BI10" s="21">
        <v>100</v>
      </c>
      <c r="BJ10" s="21">
        <v>100</v>
      </c>
      <c r="BK10" s="21">
        <v>100</v>
      </c>
      <c r="BL10" s="43">
        <v>100</v>
      </c>
      <c r="BM10" s="43">
        <v>100</v>
      </c>
      <c r="BN10" s="43">
        <v>100</v>
      </c>
      <c r="BO10" s="43">
        <v>100</v>
      </c>
      <c r="BP10" s="43">
        <v>100</v>
      </c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>
        <v>225</v>
      </c>
      <c r="CL10" s="49">
        <v>375</v>
      </c>
    </row>
    <row r="11" spans="1:102" ht="39.950000000000003" customHeight="1" x14ac:dyDescent="0.3">
      <c r="AB11" s="207"/>
      <c r="AC11" s="345"/>
      <c r="AD11" s="355"/>
      <c r="AE11" s="355"/>
      <c r="AF11" s="355"/>
      <c r="AG11" s="215">
        <v>10</v>
      </c>
      <c r="AH11" s="217" t="s">
        <v>2</v>
      </c>
      <c r="AI11" s="207"/>
      <c r="AJ11" s="66"/>
      <c r="AK11" s="9"/>
      <c r="AL11" s="48">
        <v>225</v>
      </c>
      <c r="AM11" s="48">
        <v>375</v>
      </c>
      <c r="AN11" s="69">
        <v>15</v>
      </c>
      <c r="AO11" s="21">
        <v>-75</v>
      </c>
      <c r="AP11" s="21">
        <v>-75</v>
      </c>
      <c r="AQ11" s="21">
        <v>-75</v>
      </c>
      <c r="AR11" s="21">
        <v>-75</v>
      </c>
      <c r="AS11" s="21">
        <v>-75</v>
      </c>
      <c r="AT11" s="21">
        <v>-75</v>
      </c>
      <c r="AU11" s="21">
        <v>-75</v>
      </c>
      <c r="AV11" s="21">
        <v>-75</v>
      </c>
      <c r="AW11" s="21">
        <v>-75</v>
      </c>
      <c r="AX11" s="21">
        <v>-75</v>
      </c>
      <c r="AY11" s="21">
        <v>-75</v>
      </c>
      <c r="AZ11" s="21">
        <v>75</v>
      </c>
      <c r="BA11" s="21">
        <v>80</v>
      </c>
      <c r="BB11" s="21">
        <v>80</v>
      </c>
      <c r="BC11" s="21">
        <v>85</v>
      </c>
      <c r="BD11" s="21">
        <v>85</v>
      </c>
      <c r="BE11" s="21">
        <v>90</v>
      </c>
      <c r="BF11" s="21">
        <v>95</v>
      </c>
      <c r="BG11" s="21">
        <v>100</v>
      </c>
      <c r="BH11" s="21">
        <v>100</v>
      </c>
      <c r="BI11" s="21">
        <v>100</v>
      </c>
      <c r="BJ11" s="21">
        <v>100</v>
      </c>
      <c r="BK11" s="21">
        <v>100</v>
      </c>
      <c r="BL11" s="43">
        <v>100</v>
      </c>
      <c r="BM11" s="43">
        <v>100</v>
      </c>
      <c r="BN11" s="43">
        <v>100</v>
      </c>
      <c r="BO11" s="43">
        <v>100</v>
      </c>
      <c r="BP11" s="43">
        <v>100</v>
      </c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>
        <v>235</v>
      </c>
      <c r="CL11" s="49">
        <v>385</v>
      </c>
    </row>
    <row r="12" spans="1:102" ht="23.25" customHeight="1" x14ac:dyDescent="0.3">
      <c r="AB12" s="207"/>
      <c r="AC12" s="207"/>
      <c r="AD12" s="207"/>
      <c r="AE12" s="207"/>
      <c r="AF12" s="207"/>
      <c r="AG12" s="207"/>
      <c r="AH12" s="210"/>
      <c r="AI12" s="207"/>
      <c r="AJ12" s="66"/>
      <c r="AK12" s="9"/>
      <c r="AL12" s="48">
        <v>235</v>
      </c>
      <c r="AM12" s="48">
        <v>385</v>
      </c>
      <c r="AN12" s="69">
        <v>14.5</v>
      </c>
      <c r="AO12" s="21">
        <v>-75</v>
      </c>
      <c r="AP12" s="21">
        <v>-75</v>
      </c>
      <c r="AQ12" s="21">
        <v>-75</v>
      </c>
      <c r="AR12" s="21">
        <v>-75</v>
      </c>
      <c r="AS12" s="21">
        <v>-75</v>
      </c>
      <c r="AT12" s="21">
        <v>-75</v>
      </c>
      <c r="AU12" s="21">
        <v>-75</v>
      </c>
      <c r="AV12" s="21">
        <v>-75</v>
      </c>
      <c r="AW12" s="21">
        <v>-75</v>
      </c>
      <c r="AX12" s="21">
        <v>-75</v>
      </c>
      <c r="AY12" s="21">
        <v>75</v>
      </c>
      <c r="AZ12" s="21">
        <v>75</v>
      </c>
      <c r="BA12" s="21">
        <v>80</v>
      </c>
      <c r="BB12" s="21">
        <v>85</v>
      </c>
      <c r="BC12" s="21">
        <v>90</v>
      </c>
      <c r="BD12" s="21">
        <v>90</v>
      </c>
      <c r="BE12" s="21">
        <v>95</v>
      </c>
      <c r="BF12" s="21">
        <v>95</v>
      </c>
      <c r="BG12" s="21">
        <v>100</v>
      </c>
      <c r="BH12" s="21">
        <v>100</v>
      </c>
      <c r="BI12" s="21">
        <v>100</v>
      </c>
      <c r="BJ12" s="21">
        <v>100</v>
      </c>
      <c r="BK12" s="21">
        <v>100</v>
      </c>
      <c r="BL12" s="43">
        <v>100</v>
      </c>
      <c r="BM12" s="43">
        <v>100</v>
      </c>
      <c r="BN12" s="43">
        <v>100</v>
      </c>
      <c r="BO12" s="43">
        <v>100</v>
      </c>
      <c r="BP12" s="43">
        <v>100</v>
      </c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>
        <v>250</v>
      </c>
      <c r="CL12" s="49">
        <v>400</v>
      </c>
    </row>
    <row r="13" spans="1:102" ht="39.950000000000003" customHeight="1" x14ac:dyDescent="0.3">
      <c r="AB13" s="207"/>
      <c r="AC13" s="346" t="s">
        <v>1</v>
      </c>
      <c r="AD13" s="353" t="s">
        <v>105</v>
      </c>
      <c r="AE13" s="353"/>
      <c r="AF13" s="353"/>
      <c r="AG13" s="354"/>
      <c r="AH13" s="214"/>
      <c r="AI13" s="207"/>
      <c r="AJ13" s="66"/>
      <c r="AK13" s="9"/>
      <c r="AL13" s="48">
        <v>250</v>
      </c>
      <c r="AM13" s="48">
        <v>400</v>
      </c>
      <c r="AN13" s="69">
        <v>14</v>
      </c>
      <c r="AO13" s="21">
        <v>-75</v>
      </c>
      <c r="AP13" s="21">
        <v>-75</v>
      </c>
      <c r="AQ13" s="21">
        <v>-75</v>
      </c>
      <c r="AR13" s="21">
        <v>-75</v>
      </c>
      <c r="AS13" s="21">
        <v>-75</v>
      </c>
      <c r="AT13" s="21">
        <v>-75</v>
      </c>
      <c r="AU13" s="21">
        <v>-75</v>
      </c>
      <c r="AV13" s="21">
        <v>-75</v>
      </c>
      <c r="AW13" s="21">
        <v>-75</v>
      </c>
      <c r="AX13" s="21">
        <v>-75</v>
      </c>
      <c r="AY13" s="21">
        <v>75</v>
      </c>
      <c r="AZ13" s="21">
        <v>80</v>
      </c>
      <c r="BA13" s="21">
        <v>85</v>
      </c>
      <c r="BB13" s="21">
        <v>85</v>
      </c>
      <c r="BC13" s="21">
        <v>90</v>
      </c>
      <c r="BD13" s="21">
        <v>95</v>
      </c>
      <c r="BE13" s="21">
        <v>100</v>
      </c>
      <c r="BF13" s="21">
        <v>100</v>
      </c>
      <c r="BG13" s="21">
        <v>100</v>
      </c>
      <c r="BH13" s="21">
        <v>100</v>
      </c>
      <c r="BI13" s="21">
        <v>100</v>
      </c>
      <c r="BJ13" s="21">
        <v>100</v>
      </c>
      <c r="BK13" s="21">
        <v>100</v>
      </c>
      <c r="BL13" s="43">
        <v>100</v>
      </c>
      <c r="BM13" s="43">
        <v>100</v>
      </c>
      <c r="BN13" s="43">
        <v>100</v>
      </c>
      <c r="BO13" s="43">
        <v>100</v>
      </c>
      <c r="BP13" s="43">
        <v>100</v>
      </c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>
        <v>260</v>
      </c>
      <c r="CL13" s="49">
        <v>410</v>
      </c>
    </row>
    <row r="14" spans="1:102" ht="39.950000000000003" customHeight="1" x14ac:dyDescent="0.3">
      <c r="AB14" s="207"/>
      <c r="AC14" s="347"/>
      <c r="AD14" s="355"/>
      <c r="AE14" s="355"/>
      <c r="AF14" s="355"/>
      <c r="AG14" s="215">
        <v>10</v>
      </c>
      <c r="AH14" s="218" t="s">
        <v>2</v>
      </c>
      <c r="AI14" s="207"/>
      <c r="AJ14" s="66"/>
      <c r="AK14" s="9"/>
      <c r="AL14" s="48">
        <v>260</v>
      </c>
      <c r="AM14" s="48">
        <v>410</v>
      </c>
      <c r="AN14" s="69">
        <v>13.5</v>
      </c>
      <c r="AO14" s="21">
        <v>-75</v>
      </c>
      <c r="AP14" s="21">
        <v>-75</v>
      </c>
      <c r="AQ14" s="21">
        <v>-75</v>
      </c>
      <c r="AR14" s="21">
        <v>-75</v>
      </c>
      <c r="AS14" s="21">
        <v>-75</v>
      </c>
      <c r="AT14" s="21">
        <v>-75</v>
      </c>
      <c r="AU14" s="21">
        <v>-75</v>
      </c>
      <c r="AV14" s="21">
        <v>-75</v>
      </c>
      <c r="AW14" s="21">
        <v>75</v>
      </c>
      <c r="AX14" s="21">
        <v>75</v>
      </c>
      <c r="AY14" s="21">
        <v>80</v>
      </c>
      <c r="AZ14" s="21">
        <v>85</v>
      </c>
      <c r="BA14" s="21">
        <v>90</v>
      </c>
      <c r="BB14" s="21">
        <v>90</v>
      </c>
      <c r="BC14" s="21">
        <v>95</v>
      </c>
      <c r="BD14" s="21">
        <v>100</v>
      </c>
      <c r="BE14" s="21">
        <v>100</v>
      </c>
      <c r="BF14" s="21">
        <v>100</v>
      </c>
      <c r="BG14" s="21">
        <v>100</v>
      </c>
      <c r="BH14" s="21">
        <v>100</v>
      </c>
      <c r="BI14" s="21">
        <v>100</v>
      </c>
      <c r="BJ14" s="21">
        <v>100</v>
      </c>
      <c r="BK14" s="21">
        <v>100</v>
      </c>
      <c r="BL14" s="43">
        <v>100</v>
      </c>
      <c r="BM14" s="43">
        <v>100</v>
      </c>
      <c r="BN14" s="43">
        <v>100</v>
      </c>
      <c r="BO14" s="43">
        <v>100</v>
      </c>
      <c r="BP14" s="43">
        <v>100</v>
      </c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>
        <v>275</v>
      </c>
      <c r="CL14" s="49">
        <v>425</v>
      </c>
      <c r="CN14" s="22" t="s">
        <v>11</v>
      </c>
      <c r="CO14" s="22" t="s">
        <v>12</v>
      </c>
      <c r="CP14" s="22" t="s">
        <v>22</v>
      </c>
      <c r="CQ14" s="36" t="s">
        <v>23</v>
      </c>
      <c r="CR14" s="36"/>
      <c r="CS14" s="23">
        <f>SUM(CR15,CR16,CR17,CR18,CR19)</f>
        <v>3</v>
      </c>
      <c r="CT14" s="24" t="s">
        <v>24</v>
      </c>
    </row>
    <row r="15" spans="1:102" ht="15" customHeight="1" x14ac:dyDescent="0.3">
      <c r="AB15" s="207"/>
      <c r="AC15" s="210"/>
      <c r="AD15" s="207"/>
      <c r="AE15" s="207"/>
      <c r="AF15" s="207"/>
      <c r="AG15" s="207"/>
      <c r="AH15" s="207"/>
      <c r="AI15" s="207"/>
      <c r="AJ15" s="67" t="s">
        <v>77</v>
      </c>
      <c r="AK15" s="9"/>
      <c r="AL15" s="48">
        <v>275</v>
      </c>
      <c r="AM15" s="48">
        <v>425</v>
      </c>
      <c r="AN15" s="69">
        <v>13</v>
      </c>
      <c r="AO15" s="21">
        <v>-75</v>
      </c>
      <c r="AP15" s="21">
        <v>-75</v>
      </c>
      <c r="AQ15" s="21">
        <v>-75</v>
      </c>
      <c r="AR15" s="21">
        <v>-75</v>
      </c>
      <c r="AS15" s="21">
        <v>-75</v>
      </c>
      <c r="AT15" s="21">
        <v>-75</v>
      </c>
      <c r="AU15" s="21">
        <v>-75</v>
      </c>
      <c r="AV15" s="21">
        <v>-75</v>
      </c>
      <c r="AW15" s="21">
        <v>75</v>
      </c>
      <c r="AX15" s="21">
        <v>80</v>
      </c>
      <c r="AY15" s="21">
        <v>85</v>
      </c>
      <c r="AZ15" s="21">
        <v>85</v>
      </c>
      <c r="BA15" s="21">
        <v>90</v>
      </c>
      <c r="BB15" s="21">
        <v>95</v>
      </c>
      <c r="BC15" s="21">
        <v>100</v>
      </c>
      <c r="BD15" s="21">
        <v>100</v>
      </c>
      <c r="BE15" s="21">
        <v>100</v>
      </c>
      <c r="BF15" s="21">
        <v>100</v>
      </c>
      <c r="BG15" s="21">
        <v>100</v>
      </c>
      <c r="BH15" s="21">
        <v>100</v>
      </c>
      <c r="BI15" s="21">
        <v>100</v>
      </c>
      <c r="BJ15" s="21">
        <v>100</v>
      </c>
      <c r="BK15" s="21">
        <v>100</v>
      </c>
      <c r="BL15" s="43">
        <v>100</v>
      </c>
      <c r="BM15" s="43">
        <v>100</v>
      </c>
      <c r="BN15" s="43">
        <v>100</v>
      </c>
      <c r="BO15" s="43">
        <v>100</v>
      </c>
      <c r="BP15" s="43">
        <v>100</v>
      </c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>
        <v>285</v>
      </c>
      <c r="CL15" s="49">
        <v>435</v>
      </c>
      <c r="CN15" s="25"/>
      <c r="CO15" s="25"/>
      <c r="CP15" s="25"/>
      <c r="CQ15" s="25"/>
      <c r="CR15" s="25">
        <f>IF(CR23=CQ23,1,0)</f>
        <v>0</v>
      </c>
      <c r="CS15" s="25"/>
      <c r="CT15" s="25"/>
    </row>
    <row r="16" spans="1:102" ht="39.950000000000003" customHeight="1" thickBot="1" x14ac:dyDescent="0.35">
      <c r="AB16" s="207"/>
      <c r="AC16" s="207"/>
      <c r="AD16" s="207"/>
      <c r="AE16" s="367" t="s">
        <v>3</v>
      </c>
      <c r="AF16" s="368"/>
      <c r="AG16" s="369"/>
      <c r="AH16" s="207"/>
      <c r="AI16" s="207"/>
      <c r="AJ16" s="67" t="s">
        <v>78</v>
      </c>
      <c r="AK16" s="9"/>
      <c r="AL16" s="48">
        <v>285</v>
      </c>
      <c r="AM16" s="48">
        <v>435</v>
      </c>
      <c r="AN16" s="69">
        <v>12.5</v>
      </c>
      <c r="AO16" s="21">
        <v>-75</v>
      </c>
      <c r="AP16" s="21">
        <v>-75</v>
      </c>
      <c r="AQ16" s="21">
        <v>-75</v>
      </c>
      <c r="AR16" s="21">
        <v>-75</v>
      </c>
      <c r="AS16" s="21">
        <v>-75</v>
      </c>
      <c r="AT16" s="21">
        <v>-75</v>
      </c>
      <c r="AU16" s="21">
        <v>-75</v>
      </c>
      <c r="AV16" s="21">
        <v>75</v>
      </c>
      <c r="AW16" s="21">
        <v>80</v>
      </c>
      <c r="AX16" s="21">
        <v>80</v>
      </c>
      <c r="AY16" s="21">
        <v>85</v>
      </c>
      <c r="AZ16" s="21">
        <v>90</v>
      </c>
      <c r="BA16" s="21">
        <v>95</v>
      </c>
      <c r="BB16" s="21">
        <v>100</v>
      </c>
      <c r="BC16" s="21">
        <v>100</v>
      </c>
      <c r="BD16" s="21">
        <v>100</v>
      </c>
      <c r="BE16" s="21">
        <v>100</v>
      </c>
      <c r="BF16" s="21">
        <v>100</v>
      </c>
      <c r="BG16" s="21">
        <v>100</v>
      </c>
      <c r="BH16" s="21">
        <v>100</v>
      </c>
      <c r="BI16" s="21">
        <v>100</v>
      </c>
      <c r="BJ16" s="21">
        <v>100</v>
      </c>
      <c r="BK16" s="21">
        <v>100</v>
      </c>
      <c r="BL16" s="43">
        <v>100</v>
      </c>
      <c r="BM16" s="43">
        <v>100</v>
      </c>
      <c r="BN16" s="43">
        <v>100</v>
      </c>
      <c r="BO16" s="43">
        <v>100</v>
      </c>
      <c r="BP16" s="43">
        <v>100</v>
      </c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>
        <v>300</v>
      </c>
      <c r="CL16" s="49">
        <v>450</v>
      </c>
      <c r="CN16" s="5"/>
      <c r="CO16" s="5"/>
      <c r="CP16" s="5" t="s">
        <v>6</v>
      </c>
      <c r="CQ16" s="5"/>
      <c r="CR16" s="5">
        <f>IF(CR24=CQ24,1,0)</f>
        <v>1</v>
      </c>
      <c r="CS16" s="5"/>
      <c r="CT16" s="5"/>
    </row>
    <row r="17" spans="28:98" ht="39.950000000000003" customHeight="1" thickBot="1" x14ac:dyDescent="0.35">
      <c r="AB17" s="207"/>
      <c r="AC17" s="207"/>
      <c r="AD17" s="207"/>
      <c r="AE17" s="371">
        <v>10</v>
      </c>
      <c r="AF17" s="372"/>
      <c r="AG17" s="373"/>
      <c r="AH17" s="219" t="s">
        <v>2</v>
      </c>
      <c r="AI17" s="207"/>
      <c r="AJ17" s="67" t="s">
        <v>79</v>
      </c>
      <c r="AK17" s="9"/>
      <c r="AL17" s="48">
        <v>300</v>
      </c>
      <c r="AM17" s="48">
        <v>450</v>
      </c>
      <c r="AN17" s="69">
        <v>12</v>
      </c>
      <c r="AO17" s="21">
        <v>-75</v>
      </c>
      <c r="AP17" s="21">
        <v>-75</v>
      </c>
      <c r="AQ17" s="21">
        <v>-75</v>
      </c>
      <c r="AR17" s="21">
        <v>-75</v>
      </c>
      <c r="AS17" s="21">
        <v>-75</v>
      </c>
      <c r="AT17" s="21">
        <v>-75</v>
      </c>
      <c r="AU17" s="21">
        <v>75</v>
      </c>
      <c r="AV17" s="21">
        <v>75</v>
      </c>
      <c r="AW17" s="21">
        <v>80</v>
      </c>
      <c r="AX17" s="21">
        <v>85</v>
      </c>
      <c r="AY17" s="21">
        <v>90</v>
      </c>
      <c r="AZ17" s="21">
        <v>95</v>
      </c>
      <c r="BA17" s="21">
        <v>100</v>
      </c>
      <c r="BB17" s="21">
        <v>100</v>
      </c>
      <c r="BC17" s="21">
        <v>100</v>
      </c>
      <c r="BD17" s="21">
        <v>100</v>
      </c>
      <c r="BE17" s="21">
        <v>100</v>
      </c>
      <c r="BF17" s="21">
        <v>100</v>
      </c>
      <c r="BG17" s="21">
        <v>100</v>
      </c>
      <c r="BH17" s="21">
        <v>100</v>
      </c>
      <c r="BI17" s="21">
        <v>100</v>
      </c>
      <c r="BJ17" s="21">
        <v>100</v>
      </c>
      <c r="BK17" s="21">
        <v>100</v>
      </c>
      <c r="BL17" s="43">
        <v>100</v>
      </c>
      <c r="BM17" s="43">
        <v>100</v>
      </c>
      <c r="BN17" s="43">
        <v>100</v>
      </c>
      <c r="BO17" s="43">
        <v>100</v>
      </c>
      <c r="BP17" s="43">
        <v>100</v>
      </c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>
        <v>310</v>
      </c>
      <c r="CL17" s="49">
        <v>460</v>
      </c>
      <c r="CN17" s="5"/>
      <c r="CO17" s="5"/>
      <c r="CP17" s="5" t="s">
        <v>7</v>
      </c>
      <c r="CQ17" s="5"/>
      <c r="CR17" s="5">
        <f>IF(CR25=CQ25,1,0)</f>
        <v>1</v>
      </c>
      <c r="CS17" s="5"/>
      <c r="CT17" s="5"/>
    </row>
    <row r="18" spans="28:98" ht="18.75" customHeight="1" x14ac:dyDescent="0.3">
      <c r="AB18" s="207"/>
      <c r="AC18" s="207"/>
      <c r="AD18" s="207"/>
      <c r="AE18" s="207"/>
      <c r="AF18" s="207"/>
      <c r="AG18" s="207"/>
      <c r="AH18" s="207"/>
      <c r="AI18" s="207"/>
      <c r="AJ18" s="67" t="s">
        <v>80</v>
      </c>
      <c r="AK18" s="9"/>
      <c r="AL18" s="48">
        <v>310</v>
      </c>
      <c r="AM18" s="48">
        <v>460</v>
      </c>
      <c r="AN18" s="69">
        <v>11.5</v>
      </c>
      <c r="AO18" s="21">
        <v>-75</v>
      </c>
      <c r="AP18" s="21">
        <v>-75</v>
      </c>
      <c r="AQ18" s="21">
        <v>-75</v>
      </c>
      <c r="AR18" s="21">
        <v>-75</v>
      </c>
      <c r="AS18" s="21">
        <v>-75</v>
      </c>
      <c r="AT18" s="21">
        <v>-75</v>
      </c>
      <c r="AU18" s="21">
        <v>75</v>
      </c>
      <c r="AV18" s="21">
        <v>80</v>
      </c>
      <c r="AW18" s="21">
        <v>85</v>
      </c>
      <c r="AX18" s="21">
        <v>90</v>
      </c>
      <c r="AY18" s="21">
        <v>95</v>
      </c>
      <c r="AZ18" s="21">
        <v>100</v>
      </c>
      <c r="BA18" s="21">
        <v>100</v>
      </c>
      <c r="BB18" s="21">
        <v>100</v>
      </c>
      <c r="BC18" s="21">
        <v>100</v>
      </c>
      <c r="BD18" s="21">
        <v>100</v>
      </c>
      <c r="BE18" s="21">
        <v>100</v>
      </c>
      <c r="BF18" s="21">
        <v>100</v>
      </c>
      <c r="BG18" s="21">
        <v>100</v>
      </c>
      <c r="BH18" s="21">
        <v>100</v>
      </c>
      <c r="BI18" s="21">
        <v>100</v>
      </c>
      <c r="BJ18" s="21">
        <v>100</v>
      </c>
      <c r="BK18" s="21">
        <v>100</v>
      </c>
      <c r="BL18" s="43">
        <v>100</v>
      </c>
      <c r="BM18" s="43">
        <v>100</v>
      </c>
      <c r="BN18" s="43">
        <v>100</v>
      </c>
      <c r="BO18" s="43">
        <v>100</v>
      </c>
      <c r="BP18" s="43">
        <v>100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>
        <v>325</v>
      </c>
      <c r="CL18" s="49">
        <v>475</v>
      </c>
      <c r="CN18" s="5"/>
      <c r="CO18" s="5"/>
      <c r="CP18" s="5" t="s">
        <v>8</v>
      </c>
      <c r="CQ18" s="5"/>
      <c r="CR18" s="5">
        <f>IF(CR26=CQ26,1,0)</f>
        <v>1</v>
      </c>
      <c r="CS18" s="5"/>
      <c r="CT18" s="5"/>
    </row>
    <row r="19" spans="28:98" ht="39.75" hidden="1" customHeight="1" x14ac:dyDescent="0.3">
      <c r="AB19" s="207"/>
      <c r="AC19" s="207"/>
      <c r="AD19" s="207"/>
      <c r="AE19" s="207"/>
      <c r="AF19" s="207"/>
      <c r="AG19" s="207"/>
      <c r="AH19" s="207"/>
      <c r="AI19" s="207"/>
      <c r="AJ19" s="67" t="s">
        <v>81</v>
      </c>
      <c r="AK19" s="9"/>
      <c r="AL19" s="48">
        <v>325</v>
      </c>
      <c r="AM19" s="48">
        <v>475</v>
      </c>
      <c r="AN19" s="69">
        <v>11</v>
      </c>
      <c r="AO19" s="21">
        <v>-75</v>
      </c>
      <c r="AP19" s="21">
        <v>-75</v>
      </c>
      <c r="AQ19" s="21">
        <v>-75</v>
      </c>
      <c r="AR19" s="21">
        <v>-75</v>
      </c>
      <c r="AS19" s="21">
        <v>-75</v>
      </c>
      <c r="AT19" s="21">
        <v>75</v>
      </c>
      <c r="AU19" s="21">
        <v>80</v>
      </c>
      <c r="AV19" s="21">
        <v>85</v>
      </c>
      <c r="AW19" s="21">
        <v>90</v>
      </c>
      <c r="AX19" s="21">
        <v>95</v>
      </c>
      <c r="AY19" s="21">
        <v>100</v>
      </c>
      <c r="AZ19" s="21">
        <v>100</v>
      </c>
      <c r="BA19" s="21">
        <v>100</v>
      </c>
      <c r="BB19" s="21">
        <v>100</v>
      </c>
      <c r="BC19" s="21">
        <v>100</v>
      </c>
      <c r="BD19" s="21">
        <v>100</v>
      </c>
      <c r="BE19" s="21">
        <v>100</v>
      </c>
      <c r="BF19" s="21">
        <v>100</v>
      </c>
      <c r="BG19" s="21">
        <v>100</v>
      </c>
      <c r="BH19" s="21">
        <v>100</v>
      </c>
      <c r="BI19" s="21">
        <v>100</v>
      </c>
      <c r="BJ19" s="21">
        <v>100</v>
      </c>
      <c r="BK19" s="21">
        <v>100</v>
      </c>
      <c r="BL19" s="43">
        <v>100</v>
      </c>
      <c r="BM19" s="43">
        <v>100</v>
      </c>
      <c r="BN19" s="43">
        <v>100</v>
      </c>
      <c r="BO19" s="43">
        <v>100</v>
      </c>
      <c r="BP19" s="43">
        <v>100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>
        <v>335</v>
      </c>
      <c r="CL19" s="49">
        <v>485</v>
      </c>
      <c r="CN19" s="5"/>
      <c r="CO19" s="5"/>
      <c r="CP19" s="5" t="s">
        <v>9</v>
      </c>
      <c r="CQ19" s="5"/>
      <c r="CR19" s="5">
        <f>IF(CR27=CQ27,1,0)</f>
        <v>0</v>
      </c>
      <c r="CS19" s="5"/>
      <c r="CT19" s="5"/>
    </row>
    <row r="20" spans="28:98" ht="11.25" hidden="1" customHeight="1" x14ac:dyDescent="0.3">
      <c r="AB20" s="207"/>
      <c r="AC20" s="207"/>
      <c r="AD20" s="207"/>
      <c r="AE20" s="207"/>
      <c r="AF20" s="207"/>
      <c r="AG20" s="207"/>
      <c r="AH20" s="207"/>
      <c r="AI20" s="207"/>
      <c r="AJ20" s="6"/>
      <c r="AK20" s="9"/>
      <c r="AL20" s="48">
        <v>335</v>
      </c>
      <c r="AM20" s="48">
        <v>485</v>
      </c>
      <c r="AN20" s="69">
        <v>10.5</v>
      </c>
      <c r="AO20" s="21">
        <v>-75</v>
      </c>
      <c r="AP20" s="21">
        <v>-75</v>
      </c>
      <c r="AQ20" s="21">
        <v>-75</v>
      </c>
      <c r="AR20" s="21">
        <v>-75</v>
      </c>
      <c r="AS20" s="21">
        <v>75</v>
      </c>
      <c r="AT20" s="21">
        <v>80</v>
      </c>
      <c r="AU20" s="21">
        <v>85</v>
      </c>
      <c r="AV20" s="21">
        <v>90</v>
      </c>
      <c r="AW20" s="21">
        <v>95</v>
      </c>
      <c r="AX20" s="21">
        <v>95</v>
      </c>
      <c r="AY20" s="21">
        <v>100</v>
      </c>
      <c r="AZ20" s="21">
        <v>100</v>
      </c>
      <c r="BA20" s="21">
        <v>100</v>
      </c>
      <c r="BB20" s="21">
        <v>100</v>
      </c>
      <c r="BC20" s="21">
        <v>100</v>
      </c>
      <c r="BD20" s="21">
        <v>100</v>
      </c>
      <c r="BE20" s="21">
        <v>100</v>
      </c>
      <c r="BF20" s="21">
        <v>100</v>
      </c>
      <c r="BG20" s="21">
        <v>100</v>
      </c>
      <c r="BH20" s="21">
        <v>100</v>
      </c>
      <c r="BI20" s="21">
        <v>100</v>
      </c>
      <c r="BJ20" s="21">
        <v>100</v>
      </c>
      <c r="BK20" s="21">
        <v>100</v>
      </c>
      <c r="BL20" s="43">
        <v>100</v>
      </c>
      <c r="BM20" s="43">
        <v>100</v>
      </c>
      <c r="BN20" s="43">
        <v>100</v>
      </c>
      <c r="BO20" s="43">
        <v>100</v>
      </c>
      <c r="BP20" s="43">
        <v>100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>
        <v>350</v>
      </c>
      <c r="CL20" s="49">
        <v>500</v>
      </c>
      <c r="CN20" s="5"/>
      <c r="CO20" s="5"/>
      <c r="CP20" s="5" t="s">
        <v>10</v>
      </c>
      <c r="CQ20" s="5"/>
      <c r="CR20" s="5"/>
      <c r="CS20" s="5"/>
      <c r="CT20" s="5"/>
    </row>
    <row r="21" spans="28:98" ht="39.75" hidden="1" customHeight="1" x14ac:dyDescent="0.3">
      <c r="AB21" s="207"/>
      <c r="AC21" s="207"/>
      <c r="AD21" s="207"/>
      <c r="AE21" s="207"/>
      <c r="AF21" s="207"/>
      <c r="AG21" s="207"/>
      <c r="AH21" s="207"/>
      <c r="AI21" s="207"/>
      <c r="AJ21" s="6"/>
      <c r="AK21" s="9"/>
      <c r="AL21" s="48">
        <v>350</v>
      </c>
      <c r="AM21" s="48">
        <v>500</v>
      </c>
      <c r="AN21" s="69">
        <v>10</v>
      </c>
      <c r="AO21" s="26">
        <v>-75</v>
      </c>
      <c r="AP21" s="26">
        <v>-75</v>
      </c>
      <c r="AQ21" s="26">
        <v>-75</v>
      </c>
      <c r="AR21" s="26">
        <v>-75</v>
      </c>
      <c r="AS21" s="21">
        <v>80</v>
      </c>
      <c r="AT21" s="21">
        <v>80</v>
      </c>
      <c r="AU21" s="21">
        <v>85</v>
      </c>
      <c r="AV21" s="21">
        <v>90</v>
      </c>
      <c r="AW21" s="21">
        <v>95</v>
      </c>
      <c r="AX21" s="21">
        <v>100</v>
      </c>
      <c r="AY21" s="21">
        <v>100</v>
      </c>
      <c r="AZ21" s="21">
        <v>100</v>
      </c>
      <c r="BA21" s="21">
        <v>100</v>
      </c>
      <c r="BB21" s="21">
        <v>100</v>
      </c>
      <c r="BC21" s="21">
        <v>100</v>
      </c>
      <c r="BD21" s="21">
        <v>100</v>
      </c>
      <c r="BE21" s="21">
        <v>100</v>
      </c>
      <c r="BF21" s="21">
        <v>100</v>
      </c>
      <c r="BG21" s="21">
        <v>100</v>
      </c>
      <c r="BH21" s="21">
        <v>100</v>
      </c>
      <c r="BI21" s="21">
        <v>100</v>
      </c>
      <c r="BJ21" s="21">
        <v>100</v>
      </c>
      <c r="BK21" s="21">
        <v>100</v>
      </c>
      <c r="BL21" s="43">
        <v>100</v>
      </c>
      <c r="BM21" s="43">
        <v>100</v>
      </c>
      <c r="BN21" s="43">
        <v>100</v>
      </c>
      <c r="BO21" s="43">
        <v>100</v>
      </c>
      <c r="BP21" s="43">
        <v>100</v>
      </c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>
        <v>360</v>
      </c>
      <c r="CL21" s="49">
        <v>510</v>
      </c>
      <c r="CN21" s="27"/>
      <c r="CO21" s="37" t="s">
        <v>16</v>
      </c>
      <c r="CP21" s="33" t="s">
        <v>17</v>
      </c>
      <c r="CQ21" s="33"/>
      <c r="CR21" s="28">
        <v>1</v>
      </c>
      <c r="CS21" s="28" t="s">
        <v>18</v>
      </c>
      <c r="CT21" s="28">
        <v>1</v>
      </c>
    </row>
    <row r="22" spans="28:98" ht="39.75" hidden="1" customHeight="1" x14ac:dyDescent="0.3">
      <c r="AB22" s="207"/>
      <c r="AC22" s="207"/>
      <c r="AD22" s="207"/>
      <c r="AE22" s="207"/>
      <c r="AF22" s="207"/>
      <c r="AG22" s="207"/>
      <c r="AH22" s="207"/>
      <c r="AI22" s="207"/>
      <c r="AJ22" s="8"/>
      <c r="AK22" s="9"/>
      <c r="AL22" s="48">
        <v>360</v>
      </c>
      <c r="AM22" s="48">
        <v>510</v>
      </c>
      <c r="AN22" s="69">
        <v>9.5</v>
      </c>
      <c r="AO22" s="26">
        <v>-75</v>
      </c>
      <c r="AP22" s="26">
        <v>-75</v>
      </c>
      <c r="AQ22" s="26">
        <v>-75</v>
      </c>
      <c r="AR22" s="21">
        <v>75</v>
      </c>
      <c r="AS22" s="21">
        <v>85</v>
      </c>
      <c r="AT22" s="21">
        <v>90</v>
      </c>
      <c r="AU22" s="21">
        <v>100</v>
      </c>
      <c r="AV22" s="21">
        <v>100</v>
      </c>
      <c r="AW22" s="21">
        <v>100</v>
      </c>
      <c r="AX22" s="21">
        <v>100</v>
      </c>
      <c r="AY22" s="21">
        <v>100</v>
      </c>
      <c r="AZ22" s="21">
        <v>100</v>
      </c>
      <c r="BA22" s="21">
        <v>100</v>
      </c>
      <c r="BB22" s="21">
        <v>100</v>
      </c>
      <c r="BC22" s="21">
        <v>100</v>
      </c>
      <c r="BD22" s="21">
        <v>100</v>
      </c>
      <c r="BE22" s="21">
        <v>100</v>
      </c>
      <c r="BF22" s="21">
        <v>100</v>
      </c>
      <c r="BG22" s="21">
        <v>100</v>
      </c>
      <c r="BH22" s="21">
        <v>100</v>
      </c>
      <c r="BI22" s="21">
        <v>100</v>
      </c>
      <c r="BJ22" s="21">
        <v>100</v>
      </c>
      <c r="BK22" s="21">
        <v>100</v>
      </c>
      <c r="BL22" s="43">
        <v>100</v>
      </c>
      <c r="BM22" s="43">
        <v>100</v>
      </c>
      <c r="BN22" s="43">
        <v>100</v>
      </c>
      <c r="BO22" s="43">
        <v>100</v>
      </c>
      <c r="BP22" s="43">
        <v>100</v>
      </c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>
        <v>375</v>
      </c>
      <c r="CL22" s="49">
        <v>525</v>
      </c>
      <c r="CN22" s="29"/>
      <c r="CO22" s="37"/>
      <c r="CP22" s="30" t="s">
        <v>20</v>
      </c>
      <c r="CQ22" s="30" t="s">
        <v>15</v>
      </c>
      <c r="CR22" s="30" t="s">
        <v>21</v>
      </c>
      <c r="CS22" s="30" t="s">
        <v>19</v>
      </c>
      <c r="CT22" s="30" t="s">
        <v>25</v>
      </c>
    </row>
    <row r="23" spans="28:98" ht="39.75" hidden="1" customHeight="1" x14ac:dyDescent="0.3">
      <c r="AB23" s="207"/>
      <c r="AC23" s="207"/>
      <c r="AD23" s="207"/>
      <c r="AE23" s="207"/>
      <c r="AF23" s="207"/>
      <c r="AG23" s="207"/>
      <c r="AH23" s="207"/>
      <c r="AI23" s="207"/>
      <c r="AJ23" s="6"/>
      <c r="AK23" s="9">
        <f>MATCH(AD31,$AO$4:$BP$4,0)</f>
        <v>7</v>
      </c>
      <c r="AL23" s="48">
        <v>375</v>
      </c>
      <c r="AM23" s="48">
        <v>525</v>
      </c>
      <c r="AN23" s="69">
        <v>9</v>
      </c>
      <c r="AO23" s="26">
        <v>-75</v>
      </c>
      <c r="AP23" s="26">
        <v>-75</v>
      </c>
      <c r="AQ23" s="21">
        <v>80</v>
      </c>
      <c r="AR23" s="21">
        <v>90</v>
      </c>
      <c r="AS23" s="21">
        <v>100</v>
      </c>
      <c r="AT23" s="21">
        <v>100</v>
      </c>
      <c r="AU23" s="21">
        <v>100</v>
      </c>
      <c r="AV23" s="21">
        <v>100</v>
      </c>
      <c r="AW23" s="21">
        <v>100</v>
      </c>
      <c r="AX23" s="21">
        <v>100</v>
      </c>
      <c r="AY23" s="21">
        <v>100</v>
      </c>
      <c r="AZ23" s="21">
        <v>100</v>
      </c>
      <c r="BA23" s="21">
        <v>100</v>
      </c>
      <c r="BB23" s="21">
        <v>100</v>
      </c>
      <c r="BC23" s="21">
        <v>100</v>
      </c>
      <c r="BD23" s="21">
        <v>100</v>
      </c>
      <c r="BE23" s="21">
        <v>100</v>
      </c>
      <c r="BF23" s="21">
        <v>100</v>
      </c>
      <c r="BG23" s="21">
        <v>100</v>
      </c>
      <c r="BH23" s="21">
        <v>100</v>
      </c>
      <c r="BI23" s="21">
        <v>100</v>
      </c>
      <c r="BJ23" s="21">
        <v>100</v>
      </c>
      <c r="BK23" s="21">
        <v>100</v>
      </c>
      <c r="BL23" s="43">
        <v>100</v>
      </c>
      <c r="BM23" s="43">
        <v>100</v>
      </c>
      <c r="BN23" s="43">
        <v>100</v>
      </c>
      <c r="BO23" s="43">
        <v>100</v>
      </c>
      <c r="BP23" s="43">
        <v>100</v>
      </c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>
        <v>385</v>
      </c>
      <c r="CL23" s="49">
        <v>535</v>
      </c>
      <c r="CN23" s="31" t="s">
        <v>13</v>
      </c>
      <c r="CO23" s="33"/>
      <c r="CP23" s="28">
        <v>425</v>
      </c>
      <c r="CQ23" s="28">
        <v>100</v>
      </c>
      <c r="CR23" s="28">
        <f>IF(CR21=1,INDEX($AO$5:$BP$25,$AK$24,$AK$23),"")</f>
        <v>85</v>
      </c>
      <c r="CS23" s="28">
        <v>95</v>
      </c>
      <c r="CT23" s="28" t="str">
        <f>IF(AND($CT$21=1,CS23&lt;=CR23),"1","0")</f>
        <v>0</v>
      </c>
    </row>
    <row r="24" spans="28:98" ht="39.75" hidden="1" customHeight="1" x14ac:dyDescent="0.3">
      <c r="AB24" s="207"/>
      <c r="AC24" s="207"/>
      <c r="AD24" s="207"/>
      <c r="AE24" s="207"/>
      <c r="AF24" s="207"/>
      <c r="AG24" s="207"/>
      <c r="AH24" s="207"/>
      <c r="AI24" s="207"/>
      <c r="AJ24" s="6"/>
      <c r="AK24" s="9">
        <f>MATCH(AE17,$AN$5:$AN$25,0)</f>
        <v>17</v>
      </c>
      <c r="AL24" s="48">
        <v>385</v>
      </c>
      <c r="AM24" s="48">
        <v>535</v>
      </c>
      <c r="AN24" s="69">
        <v>8.5</v>
      </c>
      <c r="AO24" s="26">
        <v>-75</v>
      </c>
      <c r="AP24" s="21">
        <v>75</v>
      </c>
      <c r="AQ24" s="21">
        <v>85</v>
      </c>
      <c r="AR24" s="21">
        <v>95</v>
      </c>
      <c r="AS24" s="21">
        <v>100</v>
      </c>
      <c r="AT24" s="21">
        <v>100</v>
      </c>
      <c r="AU24" s="21">
        <v>100</v>
      </c>
      <c r="AV24" s="21">
        <v>100</v>
      </c>
      <c r="AW24" s="21">
        <v>100</v>
      </c>
      <c r="AX24" s="21">
        <v>100</v>
      </c>
      <c r="AY24" s="21">
        <v>100</v>
      </c>
      <c r="AZ24" s="21">
        <v>100</v>
      </c>
      <c r="BA24" s="21">
        <v>100</v>
      </c>
      <c r="BB24" s="21">
        <v>100</v>
      </c>
      <c r="BC24" s="21">
        <v>100</v>
      </c>
      <c r="BD24" s="21">
        <v>100</v>
      </c>
      <c r="BE24" s="21">
        <v>100</v>
      </c>
      <c r="BF24" s="21">
        <v>100</v>
      </c>
      <c r="BG24" s="21">
        <v>100</v>
      </c>
      <c r="BH24" s="21">
        <v>100</v>
      </c>
      <c r="BI24" s="21">
        <v>100</v>
      </c>
      <c r="BJ24" s="21">
        <v>100</v>
      </c>
      <c r="BK24" s="21">
        <v>100</v>
      </c>
      <c r="BL24" s="43">
        <v>100</v>
      </c>
      <c r="BM24" s="43">
        <v>100</v>
      </c>
      <c r="BN24" s="43">
        <v>100</v>
      </c>
      <c r="BO24" s="43">
        <v>100</v>
      </c>
      <c r="BP24" s="43">
        <v>100</v>
      </c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>
        <v>400</v>
      </c>
      <c r="CL24" s="49">
        <v>550</v>
      </c>
      <c r="CN24" s="28" t="s">
        <v>14</v>
      </c>
      <c r="CO24" s="33"/>
      <c r="CP24" s="28"/>
      <c r="CQ24" s="28"/>
      <c r="CR24" s="28"/>
      <c r="CS24" s="28">
        <v>90</v>
      </c>
      <c r="CT24" s="28"/>
    </row>
    <row r="25" spans="28:98" ht="7.5" customHeight="1" x14ac:dyDescent="0.3">
      <c r="AB25" s="207"/>
      <c r="AC25" s="220"/>
      <c r="AD25" s="220"/>
      <c r="AE25" s="220"/>
      <c r="AF25" s="220"/>
      <c r="AG25" s="207"/>
      <c r="AH25" s="207"/>
      <c r="AI25" s="207"/>
      <c r="AJ25" s="6"/>
      <c r="AK25" s="9"/>
      <c r="AL25" s="48">
        <v>400</v>
      </c>
      <c r="AM25" s="48">
        <v>550</v>
      </c>
      <c r="AN25" s="69">
        <v>8</v>
      </c>
      <c r="AO25" s="21">
        <v>75</v>
      </c>
      <c r="AP25" s="21">
        <v>80</v>
      </c>
      <c r="AQ25" s="21">
        <v>90</v>
      </c>
      <c r="AR25" s="21">
        <v>100</v>
      </c>
      <c r="AS25" s="21">
        <v>100</v>
      </c>
      <c r="AT25" s="21">
        <v>100</v>
      </c>
      <c r="AU25" s="21">
        <v>100</v>
      </c>
      <c r="AV25" s="21">
        <v>100</v>
      </c>
      <c r="AW25" s="21">
        <v>100</v>
      </c>
      <c r="AX25" s="21">
        <v>100</v>
      </c>
      <c r="AY25" s="21">
        <v>100</v>
      </c>
      <c r="AZ25" s="21">
        <v>100</v>
      </c>
      <c r="BA25" s="21">
        <v>100</v>
      </c>
      <c r="BB25" s="21">
        <v>100</v>
      </c>
      <c r="BC25" s="21">
        <v>100</v>
      </c>
      <c r="BD25" s="21">
        <v>100</v>
      </c>
      <c r="BE25" s="21">
        <v>100</v>
      </c>
      <c r="BF25" s="21">
        <v>100</v>
      </c>
      <c r="BG25" s="21">
        <v>100</v>
      </c>
      <c r="BH25" s="21">
        <v>100</v>
      </c>
      <c r="BI25" s="21">
        <v>100</v>
      </c>
      <c r="BJ25" s="21">
        <v>100</v>
      </c>
      <c r="BK25" s="21">
        <v>100</v>
      </c>
      <c r="BL25" s="43">
        <v>100</v>
      </c>
      <c r="BM25" s="43">
        <v>100</v>
      </c>
      <c r="BN25" s="43">
        <v>100</v>
      </c>
      <c r="BO25" s="43">
        <v>100</v>
      </c>
      <c r="BP25" s="43">
        <v>100</v>
      </c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>
        <v>410</v>
      </c>
      <c r="CL25" s="49">
        <v>560</v>
      </c>
      <c r="CN25" s="28" t="s">
        <v>14</v>
      </c>
      <c r="CO25" s="33"/>
      <c r="CP25" s="28"/>
      <c r="CQ25" s="28"/>
      <c r="CR25" s="28"/>
      <c r="CS25" s="28">
        <v>90</v>
      </c>
      <c r="CT25" s="28"/>
    </row>
    <row r="26" spans="28:98" ht="0.75" customHeight="1" thickBot="1" x14ac:dyDescent="0.35">
      <c r="AB26" s="207"/>
      <c r="AC26" s="370"/>
      <c r="AD26" s="370"/>
      <c r="AE26" s="370"/>
      <c r="AF26" s="370"/>
      <c r="AG26" s="370"/>
      <c r="AH26" s="370"/>
      <c r="AI26" s="207"/>
      <c r="AJ26" s="6"/>
      <c r="AK26" s="9"/>
      <c r="AL26" s="48">
        <v>410</v>
      </c>
      <c r="AM26" s="48">
        <v>560</v>
      </c>
      <c r="AN26" s="6" t="s">
        <v>5</v>
      </c>
      <c r="AO26" s="6">
        <v>300</v>
      </c>
      <c r="AP26" s="6">
        <v>310</v>
      </c>
      <c r="AQ26" s="6">
        <v>325</v>
      </c>
      <c r="AR26" s="6">
        <v>335</v>
      </c>
      <c r="AS26" s="6">
        <v>350</v>
      </c>
      <c r="AT26" s="6">
        <v>360</v>
      </c>
      <c r="AU26" s="6">
        <v>375</v>
      </c>
      <c r="AV26" s="6">
        <v>385</v>
      </c>
      <c r="AW26" s="6">
        <v>400</v>
      </c>
      <c r="AX26" s="6">
        <v>410</v>
      </c>
      <c r="AY26" s="6">
        <v>425</v>
      </c>
      <c r="AZ26" s="6">
        <v>435</v>
      </c>
      <c r="BA26" s="6">
        <v>450</v>
      </c>
      <c r="BB26" s="6">
        <v>460</v>
      </c>
      <c r="BC26" s="6">
        <v>475</v>
      </c>
      <c r="BD26" s="6">
        <v>485</v>
      </c>
      <c r="BE26" s="6">
        <v>500</v>
      </c>
      <c r="BF26" s="6">
        <v>510</v>
      </c>
      <c r="BG26" s="6">
        <v>525</v>
      </c>
      <c r="BH26" s="6">
        <v>535</v>
      </c>
      <c r="BI26" s="6">
        <v>550</v>
      </c>
      <c r="BJ26" s="6">
        <v>560</v>
      </c>
      <c r="BK26" s="6">
        <v>575</v>
      </c>
      <c r="BL26" s="9">
        <v>585</v>
      </c>
      <c r="BM26" s="9">
        <v>600</v>
      </c>
      <c r="BN26" s="9">
        <v>610</v>
      </c>
      <c r="BO26" s="9">
        <v>625</v>
      </c>
      <c r="BP26" s="9">
        <v>635</v>
      </c>
      <c r="BQ26" s="9">
        <v>650</v>
      </c>
      <c r="BR26" s="9">
        <v>660</v>
      </c>
      <c r="BS26" s="9">
        <v>675</v>
      </c>
      <c r="BT26" s="9">
        <v>685</v>
      </c>
      <c r="BU26" s="9">
        <v>700</v>
      </c>
      <c r="BV26" s="9">
        <v>710</v>
      </c>
      <c r="BW26" s="9">
        <v>725</v>
      </c>
      <c r="BX26" s="9">
        <v>735</v>
      </c>
      <c r="BY26" s="9">
        <v>750</v>
      </c>
      <c r="BZ26" s="9">
        <v>760</v>
      </c>
      <c r="CA26" s="9">
        <v>775</v>
      </c>
      <c r="CB26" s="9">
        <v>785</v>
      </c>
      <c r="CC26" s="9">
        <v>800</v>
      </c>
      <c r="CD26" s="9">
        <v>810</v>
      </c>
      <c r="CE26" s="9">
        <v>825</v>
      </c>
      <c r="CF26" s="9">
        <v>835</v>
      </c>
      <c r="CG26" s="9">
        <v>850</v>
      </c>
      <c r="CH26" s="9">
        <v>860</v>
      </c>
      <c r="CI26" s="9">
        <v>875</v>
      </c>
      <c r="CJ26" s="9">
        <v>900</v>
      </c>
      <c r="CK26" s="9">
        <v>425</v>
      </c>
      <c r="CL26" s="49">
        <v>575</v>
      </c>
      <c r="CN26" s="28" t="s">
        <v>14</v>
      </c>
      <c r="CO26" s="33"/>
      <c r="CP26" s="28"/>
      <c r="CQ26" s="28"/>
      <c r="CR26" s="28"/>
      <c r="CS26" s="28">
        <v>90</v>
      </c>
      <c r="CT26" s="28"/>
    </row>
    <row r="27" spans="28:98" ht="18.75" hidden="1" customHeight="1" x14ac:dyDescent="0.3">
      <c r="AB27" s="207"/>
      <c r="AC27" s="207"/>
      <c r="AD27" s="207"/>
      <c r="AE27" s="207"/>
      <c r="AF27" s="207"/>
      <c r="AG27" s="207"/>
      <c r="AH27" s="207"/>
      <c r="AI27" s="207"/>
      <c r="AJ27" s="6"/>
      <c r="AK27" s="9">
        <f>MATCH(AD32,$AO$26:$CJ$26,0)</f>
        <v>15</v>
      </c>
      <c r="AL27" s="48">
        <v>425</v>
      </c>
      <c r="AM27" s="48">
        <v>575</v>
      </c>
      <c r="AN27" s="69">
        <v>18</v>
      </c>
      <c r="AO27" s="6">
        <v>-75</v>
      </c>
      <c r="AP27" s="6">
        <v>-75</v>
      </c>
      <c r="AQ27" s="6">
        <v>-75</v>
      </c>
      <c r="AR27" s="6">
        <v>-75</v>
      </c>
      <c r="AS27" s="6">
        <v>-75</v>
      </c>
      <c r="AT27" s="6">
        <v>-75</v>
      </c>
      <c r="AU27" s="6">
        <v>-75</v>
      </c>
      <c r="AV27" s="6">
        <v>-75</v>
      </c>
      <c r="AW27" s="6">
        <v>-75</v>
      </c>
      <c r="AX27" s="6">
        <v>-75</v>
      </c>
      <c r="AY27" s="6">
        <v>-75</v>
      </c>
      <c r="AZ27" s="6">
        <v>-75</v>
      </c>
      <c r="BA27" s="6">
        <v>-75</v>
      </c>
      <c r="BB27" s="6">
        <v>-75</v>
      </c>
      <c r="BC27" s="6">
        <v>-75</v>
      </c>
      <c r="BD27" s="6">
        <v>-75</v>
      </c>
      <c r="BE27" s="6">
        <v>-75</v>
      </c>
      <c r="BF27" s="6">
        <v>-75</v>
      </c>
      <c r="BG27" s="6">
        <v>-75</v>
      </c>
      <c r="BH27" s="6">
        <v>-75</v>
      </c>
      <c r="BI27" s="6">
        <v>-75</v>
      </c>
      <c r="BJ27" s="6">
        <v>-75</v>
      </c>
      <c r="BK27" s="6">
        <v>-75</v>
      </c>
      <c r="BL27" s="9">
        <v>-75</v>
      </c>
      <c r="BM27" s="9">
        <v>-75</v>
      </c>
      <c r="BN27" s="9">
        <v>-75</v>
      </c>
      <c r="BO27" s="9">
        <v>-75</v>
      </c>
      <c r="BP27" s="9">
        <v>-75</v>
      </c>
      <c r="BQ27" s="9">
        <v>-75</v>
      </c>
      <c r="BR27" s="9">
        <v>-75</v>
      </c>
      <c r="BS27" s="9">
        <v>75</v>
      </c>
      <c r="BT27" s="9">
        <v>75</v>
      </c>
      <c r="BU27" s="9">
        <v>75</v>
      </c>
      <c r="BV27" s="9">
        <v>75</v>
      </c>
      <c r="BW27" s="9">
        <v>80</v>
      </c>
      <c r="BX27" s="9">
        <v>80</v>
      </c>
      <c r="BY27" s="9">
        <v>80</v>
      </c>
      <c r="BZ27" s="9">
        <v>85</v>
      </c>
      <c r="CA27" s="9">
        <v>85</v>
      </c>
      <c r="CB27" s="9">
        <v>85</v>
      </c>
      <c r="CC27" s="9">
        <v>85</v>
      </c>
      <c r="CD27" s="9">
        <v>90</v>
      </c>
      <c r="CE27" s="9">
        <v>90</v>
      </c>
      <c r="CF27" s="9">
        <v>90</v>
      </c>
      <c r="CG27" s="9">
        <v>95</v>
      </c>
      <c r="CH27" s="9">
        <v>95</v>
      </c>
      <c r="CI27" s="9">
        <v>95</v>
      </c>
      <c r="CJ27" s="9">
        <v>100</v>
      </c>
      <c r="CK27" s="9">
        <v>435</v>
      </c>
      <c r="CL27" s="49">
        <v>585</v>
      </c>
      <c r="CN27" s="28" t="s">
        <v>13</v>
      </c>
      <c r="CO27" s="33"/>
      <c r="CP27" s="28">
        <v>410</v>
      </c>
      <c r="CQ27" s="28">
        <v>95</v>
      </c>
      <c r="CR27" s="28">
        <f>IF(CR21=1,INDEX($AO$5:$BP$25,$AK$32,$AK$31),"")</f>
        <v>100</v>
      </c>
      <c r="CS27" s="28">
        <v>95</v>
      </c>
      <c r="CT27" s="28" t="str">
        <f>IF(AND($CT$21=1,CS27&lt;=CR27),"1","0")</f>
        <v>1</v>
      </c>
    </row>
    <row r="28" spans="28:98" ht="39.75" hidden="1" customHeight="1" x14ac:dyDescent="0.25">
      <c r="AB28" s="207"/>
      <c r="AC28" s="207"/>
      <c r="AD28" s="207"/>
      <c r="AE28" s="207"/>
      <c r="AF28" s="207"/>
      <c r="AG28" s="207"/>
      <c r="AH28" s="207"/>
      <c r="AI28" s="207"/>
      <c r="AJ28" s="6"/>
      <c r="AK28" s="9"/>
      <c r="AL28" s="48">
        <v>435</v>
      </c>
      <c r="AM28" s="48">
        <v>585</v>
      </c>
      <c r="AN28" s="69">
        <v>17.5</v>
      </c>
      <c r="AO28" s="6">
        <v>-75</v>
      </c>
      <c r="AP28" s="6">
        <v>-75</v>
      </c>
      <c r="AQ28" s="6">
        <v>-75</v>
      </c>
      <c r="AR28" s="6">
        <v>-75</v>
      </c>
      <c r="AS28" s="6">
        <v>-75</v>
      </c>
      <c r="AT28" s="6">
        <v>-75</v>
      </c>
      <c r="AU28" s="6">
        <v>-75</v>
      </c>
      <c r="AV28" s="6">
        <v>-75</v>
      </c>
      <c r="AW28" s="6">
        <v>-75</v>
      </c>
      <c r="AX28" s="6">
        <v>-75</v>
      </c>
      <c r="AY28" s="6">
        <v>-75</v>
      </c>
      <c r="AZ28" s="6">
        <v>-75</v>
      </c>
      <c r="BA28" s="6">
        <v>-75</v>
      </c>
      <c r="BB28" s="6">
        <v>-75</v>
      </c>
      <c r="BC28" s="6">
        <v>-75</v>
      </c>
      <c r="BD28" s="6">
        <v>-75</v>
      </c>
      <c r="BE28" s="6">
        <v>-75</v>
      </c>
      <c r="BF28" s="6">
        <v>-75</v>
      </c>
      <c r="BG28" s="6">
        <v>-75</v>
      </c>
      <c r="BH28" s="6">
        <v>-75</v>
      </c>
      <c r="BI28" s="6">
        <v>-75</v>
      </c>
      <c r="BJ28" s="6">
        <v>-75</v>
      </c>
      <c r="BK28" s="6">
        <v>-75</v>
      </c>
      <c r="BL28" s="9">
        <v>-75</v>
      </c>
      <c r="BM28" s="9">
        <v>-75</v>
      </c>
      <c r="BN28" s="9">
        <v>-75</v>
      </c>
      <c r="BO28" s="9">
        <v>-75</v>
      </c>
      <c r="BP28" s="9">
        <v>-75</v>
      </c>
      <c r="BQ28" s="9">
        <v>-75</v>
      </c>
      <c r="BR28" s="9">
        <v>75</v>
      </c>
      <c r="BS28" s="9">
        <v>75</v>
      </c>
      <c r="BT28" s="9">
        <v>75</v>
      </c>
      <c r="BU28" s="9">
        <v>80</v>
      </c>
      <c r="BV28" s="9">
        <v>80</v>
      </c>
      <c r="BW28" s="9">
        <v>80</v>
      </c>
      <c r="BX28" s="9">
        <v>80</v>
      </c>
      <c r="BY28" s="9">
        <v>85</v>
      </c>
      <c r="BZ28" s="9">
        <v>85</v>
      </c>
      <c r="CA28" s="9">
        <v>85</v>
      </c>
      <c r="CB28" s="9">
        <v>90</v>
      </c>
      <c r="CC28" s="9">
        <v>90</v>
      </c>
      <c r="CD28" s="9">
        <v>90</v>
      </c>
      <c r="CE28" s="9">
        <v>90</v>
      </c>
      <c r="CF28" s="9">
        <v>95</v>
      </c>
      <c r="CG28" s="9">
        <v>95</v>
      </c>
      <c r="CH28" s="9">
        <v>95</v>
      </c>
      <c r="CI28" s="9">
        <v>100</v>
      </c>
      <c r="CJ28" s="9">
        <v>100</v>
      </c>
      <c r="CK28" s="9">
        <v>450</v>
      </c>
      <c r="CL28" s="49">
        <v>600</v>
      </c>
    </row>
    <row r="29" spans="28:98" ht="39.75" hidden="1" customHeight="1" x14ac:dyDescent="0.25">
      <c r="AB29" s="207"/>
      <c r="AC29" s="207"/>
      <c r="AD29" s="207"/>
      <c r="AE29" s="207"/>
      <c r="AF29" s="207"/>
      <c r="AG29" s="207"/>
      <c r="AH29" s="207"/>
      <c r="AI29" s="207"/>
      <c r="AJ29" s="6"/>
      <c r="AK29" s="9"/>
      <c r="AL29" s="48">
        <v>450</v>
      </c>
      <c r="AM29" s="48">
        <v>600</v>
      </c>
      <c r="AN29" s="69">
        <v>17</v>
      </c>
      <c r="AO29" s="6">
        <v>-75</v>
      </c>
      <c r="AP29" s="6">
        <v>-75</v>
      </c>
      <c r="AQ29" s="6">
        <v>-75</v>
      </c>
      <c r="AR29" s="6">
        <v>-75</v>
      </c>
      <c r="AS29" s="6">
        <v>-75</v>
      </c>
      <c r="AT29" s="6">
        <v>-75</v>
      </c>
      <c r="AU29" s="6">
        <v>-75</v>
      </c>
      <c r="AV29" s="6">
        <v>-75</v>
      </c>
      <c r="AW29" s="6">
        <v>-75</v>
      </c>
      <c r="AX29" s="6">
        <v>-75</v>
      </c>
      <c r="AY29" s="6">
        <v>-75</v>
      </c>
      <c r="AZ29" s="6">
        <v>-75</v>
      </c>
      <c r="BA29" s="6">
        <v>-75</v>
      </c>
      <c r="BB29" s="6">
        <v>-75</v>
      </c>
      <c r="BC29" s="6">
        <v>-75</v>
      </c>
      <c r="BD29" s="6">
        <v>-75</v>
      </c>
      <c r="BE29" s="6">
        <v>-75</v>
      </c>
      <c r="BF29" s="6">
        <v>-75</v>
      </c>
      <c r="BG29" s="6">
        <v>-75</v>
      </c>
      <c r="BH29" s="6">
        <v>-75</v>
      </c>
      <c r="BI29" s="6">
        <v>-75</v>
      </c>
      <c r="BJ29" s="6">
        <v>-75</v>
      </c>
      <c r="BK29" s="6">
        <v>-75</v>
      </c>
      <c r="BL29" s="9">
        <v>-75</v>
      </c>
      <c r="BM29" s="9">
        <v>-75</v>
      </c>
      <c r="BN29" s="9">
        <v>-75</v>
      </c>
      <c r="BO29" s="9">
        <v>-75</v>
      </c>
      <c r="BP29" s="9">
        <v>75</v>
      </c>
      <c r="BQ29" s="9">
        <v>75</v>
      </c>
      <c r="BR29" s="9">
        <v>75</v>
      </c>
      <c r="BS29" s="9">
        <v>75</v>
      </c>
      <c r="BT29" s="9">
        <v>80</v>
      </c>
      <c r="BU29" s="9">
        <v>80</v>
      </c>
      <c r="BV29" s="9">
        <v>80</v>
      </c>
      <c r="BW29" s="9">
        <v>85</v>
      </c>
      <c r="BX29" s="9">
        <v>85</v>
      </c>
      <c r="BY29" s="9">
        <v>85</v>
      </c>
      <c r="BZ29" s="9">
        <v>90</v>
      </c>
      <c r="CA29" s="9">
        <v>90</v>
      </c>
      <c r="CB29" s="9">
        <v>90</v>
      </c>
      <c r="CC29" s="9">
        <v>90</v>
      </c>
      <c r="CD29" s="9">
        <v>95</v>
      </c>
      <c r="CE29" s="9">
        <v>95</v>
      </c>
      <c r="CF29" s="9">
        <v>95</v>
      </c>
      <c r="CG29" s="9">
        <v>100</v>
      </c>
      <c r="CH29" s="9">
        <v>100</v>
      </c>
      <c r="CI29" s="9">
        <v>100</v>
      </c>
      <c r="CJ29" s="9">
        <v>100</v>
      </c>
      <c r="CK29" s="9">
        <v>460</v>
      </c>
      <c r="CL29" s="49">
        <v>610</v>
      </c>
    </row>
    <row r="30" spans="28:98" ht="39.75" customHeight="1" thickBot="1" x14ac:dyDescent="0.3">
      <c r="AB30" s="207"/>
      <c r="AC30" s="221" t="s">
        <v>67</v>
      </c>
      <c r="AD30" s="222" t="s">
        <v>68</v>
      </c>
      <c r="AE30" s="348" t="s">
        <v>117</v>
      </c>
      <c r="AF30" s="349"/>
      <c r="AG30" s="349"/>
      <c r="AH30" s="350"/>
      <c r="AI30" s="207"/>
      <c r="AJ30" s="6"/>
      <c r="AK30" s="9"/>
      <c r="AL30" s="48">
        <v>460</v>
      </c>
      <c r="AM30" s="48">
        <v>610</v>
      </c>
      <c r="AN30" s="69">
        <v>16.5</v>
      </c>
      <c r="AO30" s="6">
        <v>-75</v>
      </c>
      <c r="AP30" s="6">
        <v>-75</v>
      </c>
      <c r="AQ30" s="6">
        <v>-75</v>
      </c>
      <c r="AR30" s="6">
        <v>-75</v>
      </c>
      <c r="AS30" s="6">
        <v>-75</v>
      </c>
      <c r="AT30" s="6">
        <v>-75</v>
      </c>
      <c r="AU30" s="6">
        <v>-75</v>
      </c>
      <c r="AV30" s="6">
        <v>-75</v>
      </c>
      <c r="AW30" s="6">
        <v>-75</v>
      </c>
      <c r="AX30" s="6">
        <v>-75</v>
      </c>
      <c r="AY30" s="6">
        <v>-75</v>
      </c>
      <c r="AZ30" s="6">
        <v>-75</v>
      </c>
      <c r="BA30" s="6">
        <v>-75</v>
      </c>
      <c r="BB30" s="6">
        <v>-75</v>
      </c>
      <c r="BC30" s="6">
        <v>-75</v>
      </c>
      <c r="BD30" s="6">
        <v>-75</v>
      </c>
      <c r="BE30" s="6">
        <v>-75</v>
      </c>
      <c r="BF30" s="6">
        <v>-75</v>
      </c>
      <c r="BG30" s="6">
        <v>-75</v>
      </c>
      <c r="BH30" s="6">
        <v>-75</v>
      </c>
      <c r="BI30" s="6">
        <v>-75</v>
      </c>
      <c r="BJ30" s="6">
        <v>-75</v>
      </c>
      <c r="BK30" s="6">
        <v>-75</v>
      </c>
      <c r="BL30" s="9">
        <v>-75</v>
      </c>
      <c r="BM30" s="9">
        <v>-75</v>
      </c>
      <c r="BN30" s="9">
        <v>-75</v>
      </c>
      <c r="BO30" s="9">
        <v>75</v>
      </c>
      <c r="BP30" s="9">
        <v>75</v>
      </c>
      <c r="BQ30" s="9">
        <v>75</v>
      </c>
      <c r="BR30" s="9">
        <v>80</v>
      </c>
      <c r="BS30" s="9">
        <v>80</v>
      </c>
      <c r="BT30" s="9">
        <v>80</v>
      </c>
      <c r="BU30" s="9">
        <v>85</v>
      </c>
      <c r="BV30" s="9">
        <v>85</v>
      </c>
      <c r="BW30" s="9">
        <v>85</v>
      </c>
      <c r="BX30" s="9">
        <v>90</v>
      </c>
      <c r="BY30" s="9">
        <v>90</v>
      </c>
      <c r="BZ30" s="9">
        <v>90</v>
      </c>
      <c r="CA30" s="9">
        <v>90</v>
      </c>
      <c r="CB30" s="9">
        <v>95</v>
      </c>
      <c r="CC30" s="9">
        <v>95</v>
      </c>
      <c r="CD30" s="9">
        <v>95</v>
      </c>
      <c r="CE30" s="9">
        <v>100</v>
      </c>
      <c r="CF30" s="9">
        <v>100</v>
      </c>
      <c r="CG30" s="9">
        <v>100</v>
      </c>
      <c r="CH30" s="9">
        <v>100</v>
      </c>
      <c r="CI30" s="9">
        <v>100</v>
      </c>
      <c r="CJ30" s="9">
        <v>100</v>
      </c>
      <c r="CK30" s="9">
        <v>475</v>
      </c>
      <c r="CL30" s="49">
        <v>625</v>
      </c>
    </row>
    <row r="31" spans="28:98" ht="39.950000000000003" customHeight="1" x14ac:dyDescent="0.25">
      <c r="AB31" s="207"/>
      <c r="AC31" s="223" t="s">
        <v>4</v>
      </c>
      <c r="AD31" s="224">
        <v>225</v>
      </c>
      <c r="AE31" s="363">
        <f>INDEX($AO$5:$BP$25,$AK$24,$AK$23)</f>
        <v>85</v>
      </c>
      <c r="AF31" s="363"/>
      <c r="AG31" s="363"/>
      <c r="AH31" s="364"/>
      <c r="AI31" s="207"/>
      <c r="AJ31" s="6"/>
      <c r="AK31" s="9">
        <f>MATCH(CP27,$AO$4:$BP$4)</f>
        <v>22</v>
      </c>
      <c r="AL31" s="48">
        <v>475</v>
      </c>
      <c r="AM31" s="48">
        <v>625</v>
      </c>
      <c r="AN31" s="69">
        <v>16</v>
      </c>
      <c r="AO31" s="6">
        <v>-75</v>
      </c>
      <c r="AP31" s="6">
        <v>-75</v>
      </c>
      <c r="AQ31" s="6">
        <v>-75</v>
      </c>
      <c r="AR31" s="6">
        <v>-75</v>
      </c>
      <c r="AS31" s="6">
        <v>-75</v>
      </c>
      <c r="AT31" s="6">
        <v>-75</v>
      </c>
      <c r="AU31" s="6">
        <v>-75</v>
      </c>
      <c r="AV31" s="6">
        <v>-75</v>
      </c>
      <c r="AW31" s="6">
        <v>-75</v>
      </c>
      <c r="AX31" s="6">
        <v>-75</v>
      </c>
      <c r="AY31" s="6">
        <v>-75</v>
      </c>
      <c r="AZ31" s="6">
        <v>-75</v>
      </c>
      <c r="BA31" s="6">
        <v>-75</v>
      </c>
      <c r="BB31" s="6">
        <v>-75</v>
      </c>
      <c r="BC31" s="6">
        <v>-75</v>
      </c>
      <c r="BD31" s="6">
        <v>-75</v>
      </c>
      <c r="BE31" s="6">
        <v>-75</v>
      </c>
      <c r="BF31" s="6">
        <v>-75</v>
      </c>
      <c r="BG31" s="6">
        <v>-75</v>
      </c>
      <c r="BH31" s="6">
        <v>-75</v>
      </c>
      <c r="BI31" s="6">
        <v>-75</v>
      </c>
      <c r="BJ31" s="6">
        <v>-75</v>
      </c>
      <c r="BK31" s="6">
        <v>-75</v>
      </c>
      <c r="BL31" s="9">
        <v>-75</v>
      </c>
      <c r="BM31" s="9">
        <v>75</v>
      </c>
      <c r="BN31" s="9">
        <v>75</v>
      </c>
      <c r="BO31" s="9">
        <v>75</v>
      </c>
      <c r="BP31" s="9">
        <v>80</v>
      </c>
      <c r="BQ31" s="9">
        <v>80</v>
      </c>
      <c r="BR31" s="9">
        <v>80</v>
      </c>
      <c r="BS31" s="9">
        <v>80</v>
      </c>
      <c r="BT31" s="9">
        <v>85</v>
      </c>
      <c r="BU31" s="9">
        <v>85</v>
      </c>
      <c r="BV31" s="9">
        <v>85</v>
      </c>
      <c r="BW31" s="9">
        <v>90</v>
      </c>
      <c r="BX31" s="9">
        <v>90</v>
      </c>
      <c r="BY31" s="9">
        <v>90</v>
      </c>
      <c r="BZ31" s="9">
        <v>95</v>
      </c>
      <c r="CA31" s="9">
        <v>95</v>
      </c>
      <c r="CB31" s="9">
        <v>95</v>
      </c>
      <c r="CC31" s="9">
        <v>100</v>
      </c>
      <c r="CD31" s="9">
        <v>100</v>
      </c>
      <c r="CE31" s="9">
        <v>100</v>
      </c>
      <c r="CF31" s="9">
        <v>100</v>
      </c>
      <c r="CG31" s="9">
        <v>100</v>
      </c>
      <c r="CH31" s="9">
        <v>100</v>
      </c>
      <c r="CI31" s="9">
        <v>100</v>
      </c>
      <c r="CJ31" s="9">
        <v>100</v>
      </c>
      <c r="CK31" s="9">
        <v>485</v>
      </c>
      <c r="CL31" s="49">
        <v>635</v>
      </c>
    </row>
    <row r="32" spans="28:98" ht="39.950000000000003" customHeight="1" thickBot="1" x14ac:dyDescent="0.3">
      <c r="AB32" s="207"/>
      <c r="AC32" s="225" t="s">
        <v>5</v>
      </c>
      <c r="AD32" s="226">
        <v>475</v>
      </c>
      <c r="AE32" s="365">
        <f>INDEX($AO$27:$CJ$50,$AK$32,$AK$27)</f>
        <v>95</v>
      </c>
      <c r="AF32" s="365"/>
      <c r="AG32" s="365"/>
      <c r="AH32" s="366"/>
      <c r="AI32" s="207"/>
      <c r="AJ32" s="6"/>
      <c r="AK32" s="9">
        <f>MATCH(AE17,$AN$27:$AN$50,0)</f>
        <v>18</v>
      </c>
      <c r="AL32" s="54">
        <v>485</v>
      </c>
      <c r="AM32" s="54">
        <v>635</v>
      </c>
      <c r="AN32" s="51">
        <v>15.5</v>
      </c>
      <c r="AO32" s="50">
        <v>-75</v>
      </c>
      <c r="AP32" s="50">
        <v>-75</v>
      </c>
      <c r="AQ32" s="50">
        <v>-75</v>
      </c>
      <c r="AR32" s="50">
        <v>-75</v>
      </c>
      <c r="AS32" s="50">
        <v>-75</v>
      </c>
      <c r="AT32" s="50">
        <v>-75</v>
      </c>
      <c r="AU32" s="50">
        <v>-75</v>
      </c>
      <c r="AV32" s="50">
        <v>-75</v>
      </c>
      <c r="AW32" s="50">
        <v>-75</v>
      </c>
      <c r="AX32" s="50">
        <v>-75</v>
      </c>
      <c r="AY32" s="50">
        <v>-75</v>
      </c>
      <c r="AZ32" s="50">
        <v>-75</v>
      </c>
      <c r="BA32" s="50">
        <v>-75</v>
      </c>
      <c r="BB32" s="50">
        <v>-75</v>
      </c>
      <c r="BC32" s="50">
        <v>-75</v>
      </c>
      <c r="BD32" s="50">
        <v>-75</v>
      </c>
      <c r="BE32" s="50">
        <v>-75</v>
      </c>
      <c r="BF32" s="50">
        <v>-75</v>
      </c>
      <c r="BG32" s="50">
        <v>-75</v>
      </c>
      <c r="BH32" s="50">
        <v>-75</v>
      </c>
      <c r="BI32" s="50">
        <v>-75</v>
      </c>
      <c r="BJ32" s="50">
        <v>-75</v>
      </c>
      <c r="BK32" s="50">
        <v>-75</v>
      </c>
      <c r="BL32" s="52">
        <v>75</v>
      </c>
      <c r="BM32" s="52">
        <v>75</v>
      </c>
      <c r="BN32" s="52">
        <v>75</v>
      </c>
      <c r="BO32" s="52">
        <v>80</v>
      </c>
      <c r="BP32" s="52">
        <v>80</v>
      </c>
      <c r="BQ32" s="52">
        <v>80</v>
      </c>
      <c r="BR32" s="52">
        <v>85</v>
      </c>
      <c r="BS32" s="52">
        <v>85</v>
      </c>
      <c r="BT32" s="52">
        <v>85</v>
      </c>
      <c r="BU32" s="52">
        <v>90</v>
      </c>
      <c r="BV32" s="52">
        <v>90</v>
      </c>
      <c r="BW32" s="52">
        <v>90</v>
      </c>
      <c r="BX32" s="52">
        <v>95</v>
      </c>
      <c r="BY32" s="52">
        <v>95</v>
      </c>
      <c r="BZ32" s="52">
        <v>95</v>
      </c>
      <c r="CA32" s="52">
        <v>100</v>
      </c>
      <c r="CB32" s="52">
        <v>100</v>
      </c>
      <c r="CC32" s="52">
        <v>100</v>
      </c>
      <c r="CD32" s="52">
        <v>100</v>
      </c>
      <c r="CE32" s="52">
        <v>100</v>
      </c>
      <c r="CF32" s="52">
        <v>100</v>
      </c>
      <c r="CG32" s="52">
        <v>100</v>
      </c>
      <c r="CH32" s="52">
        <v>100</v>
      </c>
      <c r="CI32" s="52">
        <v>100</v>
      </c>
      <c r="CJ32" s="52">
        <v>100</v>
      </c>
      <c r="CK32" s="52"/>
      <c r="CL32" s="53">
        <v>650</v>
      </c>
    </row>
    <row r="33" spans="28:90" ht="18.75" customHeight="1" thickBot="1" x14ac:dyDescent="0.3">
      <c r="AB33" s="207"/>
      <c r="AC33" s="207"/>
      <c r="AD33" s="207"/>
      <c r="AE33" s="207"/>
      <c r="AF33" s="207"/>
      <c r="AG33" s="207"/>
      <c r="AH33" s="207"/>
      <c r="AI33" s="207"/>
      <c r="AJ33" s="6"/>
      <c r="AK33" s="9"/>
      <c r="AL33" s="9"/>
      <c r="AM33" s="48">
        <v>650</v>
      </c>
      <c r="AN33" s="69">
        <v>15</v>
      </c>
      <c r="AO33" s="6">
        <v>-75</v>
      </c>
      <c r="AP33" s="6">
        <v>-75</v>
      </c>
      <c r="AQ33" s="6">
        <v>-75</v>
      </c>
      <c r="AR33" s="6">
        <v>-75</v>
      </c>
      <c r="AS33" s="6">
        <v>-75</v>
      </c>
      <c r="AT33" s="6">
        <v>-75</v>
      </c>
      <c r="AU33" s="6">
        <v>-75</v>
      </c>
      <c r="AV33" s="6">
        <v>-75</v>
      </c>
      <c r="AW33" s="6">
        <v>-75</v>
      </c>
      <c r="AX33" s="6">
        <v>-75</v>
      </c>
      <c r="AY33" s="6">
        <v>-75</v>
      </c>
      <c r="AZ33" s="6">
        <v>-75</v>
      </c>
      <c r="BA33" s="6">
        <v>-75</v>
      </c>
      <c r="BB33" s="6">
        <v>-75</v>
      </c>
      <c r="BC33" s="6">
        <v>-75</v>
      </c>
      <c r="BD33" s="6">
        <v>-75</v>
      </c>
      <c r="BE33" s="6">
        <v>-75</v>
      </c>
      <c r="BF33" s="6">
        <v>-75</v>
      </c>
      <c r="BG33" s="6">
        <v>-75</v>
      </c>
      <c r="BH33" s="6">
        <v>-75</v>
      </c>
      <c r="BI33" s="6">
        <v>-75</v>
      </c>
      <c r="BJ33" s="6">
        <v>75</v>
      </c>
      <c r="BK33" s="6">
        <v>75</v>
      </c>
      <c r="BL33" s="9">
        <v>75</v>
      </c>
      <c r="BM33" s="9">
        <v>80</v>
      </c>
      <c r="BN33" s="9">
        <v>80</v>
      </c>
      <c r="BO33" s="9">
        <v>80</v>
      </c>
      <c r="BP33" s="9">
        <v>85</v>
      </c>
      <c r="BQ33" s="9">
        <v>85</v>
      </c>
      <c r="BR33" s="9">
        <v>85</v>
      </c>
      <c r="BS33" s="9">
        <v>90</v>
      </c>
      <c r="BT33" s="9">
        <v>90</v>
      </c>
      <c r="BU33" s="9">
        <v>90</v>
      </c>
      <c r="BV33" s="9">
        <v>95</v>
      </c>
      <c r="BW33" s="9">
        <v>95</v>
      </c>
      <c r="BX33" s="9">
        <v>95</v>
      </c>
      <c r="BY33" s="9">
        <v>100</v>
      </c>
      <c r="BZ33" s="9">
        <v>100</v>
      </c>
      <c r="CA33" s="9">
        <v>100</v>
      </c>
      <c r="CB33" s="9">
        <v>100</v>
      </c>
      <c r="CC33" s="9">
        <v>100</v>
      </c>
      <c r="CD33" s="9">
        <v>100</v>
      </c>
      <c r="CE33" s="9">
        <v>100</v>
      </c>
      <c r="CF33" s="9">
        <v>100</v>
      </c>
      <c r="CG33" s="9">
        <v>100</v>
      </c>
      <c r="CH33" s="9">
        <v>100</v>
      </c>
      <c r="CI33" s="9">
        <v>100</v>
      </c>
      <c r="CJ33" s="9">
        <v>100</v>
      </c>
      <c r="CK33" s="9"/>
      <c r="CL33" s="49">
        <v>660</v>
      </c>
    </row>
    <row r="34" spans="28:90" ht="39.950000000000003" customHeight="1" x14ac:dyDescent="0.25">
      <c r="AB34" s="357" t="s">
        <v>120</v>
      </c>
      <c r="AC34" s="357"/>
      <c r="AD34" s="357"/>
      <c r="AE34" s="357"/>
      <c r="AF34" s="357"/>
      <c r="AG34" s="357"/>
      <c r="AH34" s="357"/>
      <c r="AI34" s="357"/>
      <c r="AJ34" s="6"/>
      <c r="AK34" s="63" t="s">
        <v>48</v>
      </c>
      <c r="AL34" s="61" t="s">
        <v>37</v>
      </c>
      <c r="AM34" s="48">
        <v>660</v>
      </c>
      <c r="AN34" s="69">
        <v>14.5</v>
      </c>
      <c r="AO34" s="6">
        <v>-75</v>
      </c>
      <c r="AP34" s="6">
        <v>-75</v>
      </c>
      <c r="AQ34" s="6">
        <v>-75</v>
      </c>
      <c r="AR34" s="6">
        <v>-75</v>
      </c>
      <c r="AS34" s="6">
        <v>-75</v>
      </c>
      <c r="AT34" s="6">
        <v>-75</v>
      </c>
      <c r="AU34" s="6">
        <v>-75</v>
      </c>
      <c r="AV34" s="6">
        <v>-75</v>
      </c>
      <c r="AW34" s="6">
        <v>-75</v>
      </c>
      <c r="AX34" s="6">
        <v>-75</v>
      </c>
      <c r="AY34" s="6">
        <v>-75</v>
      </c>
      <c r="AZ34" s="6">
        <v>-75</v>
      </c>
      <c r="BA34" s="6">
        <v>-75</v>
      </c>
      <c r="BB34" s="6">
        <v>-75</v>
      </c>
      <c r="BC34" s="6">
        <v>-75</v>
      </c>
      <c r="BD34" s="6">
        <v>-75</v>
      </c>
      <c r="BE34" s="6">
        <v>-75</v>
      </c>
      <c r="BF34" s="6">
        <v>-75</v>
      </c>
      <c r="BG34" s="6">
        <v>-75</v>
      </c>
      <c r="BH34" s="6">
        <v>-75</v>
      </c>
      <c r="BI34" s="6">
        <v>75</v>
      </c>
      <c r="BJ34" s="6">
        <v>75</v>
      </c>
      <c r="BK34" s="6">
        <v>75</v>
      </c>
      <c r="BL34" s="9">
        <v>80</v>
      </c>
      <c r="BM34" s="9">
        <v>80</v>
      </c>
      <c r="BN34" s="9">
        <v>80</v>
      </c>
      <c r="BO34" s="9">
        <v>85</v>
      </c>
      <c r="BP34" s="9">
        <v>85</v>
      </c>
      <c r="BQ34" s="9">
        <v>90</v>
      </c>
      <c r="BR34" s="9">
        <v>90</v>
      </c>
      <c r="BS34" s="9">
        <v>90</v>
      </c>
      <c r="BT34" s="9">
        <v>95</v>
      </c>
      <c r="BU34" s="9">
        <v>95</v>
      </c>
      <c r="BV34" s="9">
        <v>95</v>
      </c>
      <c r="BW34" s="9">
        <v>100</v>
      </c>
      <c r="BX34" s="9">
        <v>100</v>
      </c>
      <c r="BY34" s="9">
        <v>100</v>
      </c>
      <c r="BZ34" s="9">
        <v>100</v>
      </c>
      <c r="CA34" s="9">
        <v>100</v>
      </c>
      <c r="CB34" s="9">
        <v>100</v>
      </c>
      <c r="CC34" s="9">
        <v>100</v>
      </c>
      <c r="CD34" s="9">
        <v>100</v>
      </c>
      <c r="CE34" s="9">
        <v>100</v>
      </c>
      <c r="CF34" s="9">
        <v>100</v>
      </c>
      <c r="CG34" s="9">
        <v>100</v>
      </c>
      <c r="CH34" s="9">
        <v>100</v>
      </c>
      <c r="CI34" s="9">
        <v>100</v>
      </c>
      <c r="CJ34" s="9">
        <v>100</v>
      </c>
      <c r="CK34" s="9"/>
      <c r="CL34" s="49">
        <v>675</v>
      </c>
    </row>
    <row r="35" spans="28:90" ht="19.5" customHeight="1" x14ac:dyDescent="0.25">
      <c r="AB35" s="207"/>
      <c r="AC35" s="207"/>
      <c r="AD35" s="207"/>
      <c r="AE35" s="207"/>
      <c r="AF35" s="207"/>
      <c r="AG35" s="207"/>
      <c r="AH35" s="207"/>
      <c r="AI35" s="207"/>
      <c r="AJ35" s="6"/>
      <c r="AK35" s="64" t="s">
        <v>86</v>
      </c>
      <c r="AL35" s="56" t="s">
        <v>38</v>
      </c>
      <c r="AM35" s="48">
        <v>675</v>
      </c>
      <c r="AN35" s="69">
        <v>14</v>
      </c>
      <c r="AO35" s="6">
        <v>-75</v>
      </c>
      <c r="AP35" s="6">
        <v>-75</v>
      </c>
      <c r="AQ35" s="6">
        <v>-75</v>
      </c>
      <c r="AR35" s="6">
        <v>-75</v>
      </c>
      <c r="AS35" s="6">
        <v>-75</v>
      </c>
      <c r="AT35" s="6">
        <v>-75</v>
      </c>
      <c r="AU35" s="6">
        <v>-75</v>
      </c>
      <c r="AV35" s="6">
        <v>-75</v>
      </c>
      <c r="AW35" s="6">
        <v>-75</v>
      </c>
      <c r="AX35" s="6">
        <v>-75</v>
      </c>
      <c r="AY35" s="6">
        <v>-75</v>
      </c>
      <c r="AZ35" s="6">
        <v>-75</v>
      </c>
      <c r="BA35" s="6">
        <v>-75</v>
      </c>
      <c r="BB35" s="6">
        <v>-75</v>
      </c>
      <c r="BC35" s="6">
        <v>-75</v>
      </c>
      <c r="BD35" s="6">
        <v>-75</v>
      </c>
      <c r="BE35" s="6">
        <v>-75</v>
      </c>
      <c r="BF35" s="6">
        <v>-75</v>
      </c>
      <c r="BG35" s="6">
        <v>75</v>
      </c>
      <c r="BH35" s="6">
        <v>75</v>
      </c>
      <c r="BI35" s="6">
        <v>75</v>
      </c>
      <c r="BJ35" s="6">
        <v>80</v>
      </c>
      <c r="BK35" s="6">
        <v>80</v>
      </c>
      <c r="BL35" s="9">
        <v>80</v>
      </c>
      <c r="BM35" s="9">
        <v>85</v>
      </c>
      <c r="BN35" s="9">
        <v>85</v>
      </c>
      <c r="BO35" s="9">
        <v>85</v>
      </c>
      <c r="BP35" s="9">
        <v>90</v>
      </c>
      <c r="BQ35" s="9">
        <v>90</v>
      </c>
      <c r="BR35" s="9">
        <v>95</v>
      </c>
      <c r="BS35" s="9">
        <v>95</v>
      </c>
      <c r="BT35" s="9">
        <v>95</v>
      </c>
      <c r="BU35" s="9">
        <v>100</v>
      </c>
      <c r="BV35" s="9">
        <v>100</v>
      </c>
      <c r="BW35" s="9">
        <v>100</v>
      </c>
      <c r="BX35" s="9">
        <v>100</v>
      </c>
      <c r="BY35" s="9">
        <v>100</v>
      </c>
      <c r="BZ35" s="9">
        <v>100</v>
      </c>
      <c r="CA35" s="9">
        <v>100</v>
      </c>
      <c r="CB35" s="9">
        <v>100</v>
      </c>
      <c r="CC35" s="9">
        <v>100</v>
      </c>
      <c r="CD35" s="9">
        <v>100</v>
      </c>
      <c r="CE35" s="9">
        <v>100</v>
      </c>
      <c r="CF35" s="9">
        <v>100</v>
      </c>
      <c r="CG35" s="9">
        <v>100</v>
      </c>
      <c r="CH35" s="9">
        <v>100</v>
      </c>
      <c r="CI35" s="9">
        <v>100</v>
      </c>
      <c r="CJ35" s="9">
        <v>100</v>
      </c>
      <c r="CK35" s="9"/>
      <c r="CL35" s="49">
        <v>685</v>
      </c>
    </row>
    <row r="36" spans="28:90" ht="24.75" customHeight="1" x14ac:dyDescent="0.25">
      <c r="AB36" s="227"/>
      <c r="AC36" s="228" t="s">
        <v>11</v>
      </c>
      <c r="AD36" s="229" t="s">
        <v>119</v>
      </c>
      <c r="AE36" s="318" t="s">
        <v>106</v>
      </c>
      <c r="AF36" s="319"/>
      <c r="AG36" s="322" t="s">
        <v>81</v>
      </c>
      <c r="AH36" s="323"/>
      <c r="AI36" s="230"/>
      <c r="AJ36" s="7">
        <f>IF(AD39=$AL$34,("1"),IF(AD39=$AL$35,("2"),IF(AD39=$AL$36,("3"),IF(AD39=$AL$37,("4"),(0.9)))))</f>
        <v>0.9</v>
      </c>
      <c r="AK36" s="64" t="s">
        <v>85</v>
      </c>
      <c r="AL36" s="42" t="s">
        <v>39</v>
      </c>
      <c r="AM36" s="48"/>
      <c r="AN36" s="69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49"/>
    </row>
    <row r="37" spans="28:90" ht="39.950000000000003" customHeight="1" thickBot="1" x14ac:dyDescent="0.3">
      <c r="AB37" s="227"/>
      <c r="AC37" s="231"/>
      <c r="AD37" s="232"/>
      <c r="AE37" s="320"/>
      <c r="AF37" s="321"/>
      <c r="AG37" s="324"/>
      <c r="AH37" s="325"/>
      <c r="AI37" s="230"/>
      <c r="AJ37" s="7">
        <f>IF(AD40=$AK$47,("1"),IF(AD40=$AK$48,("2"),IF(AD40=$AK$49,("3"),IF(AD40=$AK$50,("4"),IF(AD40=$AK$51,("5"),(0.9))))))</f>
        <v>0.9</v>
      </c>
      <c r="AK37" s="64" t="s">
        <v>47</v>
      </c>
      <c r="AL37" s="42" t="s">
        <v>40</v>
      </c>
      <c r="AM37" s="48"/>
      <c r="AN37" s="69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49"/>
    </row>
    <row r="38" spans="28:90" ht="39.950000000000003" customHeight="1" thickTop="1" thickBot="1" x14ac:dyDescent="0.3">
      <c r="AB38" s="227"/>
      <c r="AC38" s="233"/>
      <c r="AD38" s="234" t="s">
        <v>107</v>
      </c>
      <c r="AE38" s="326"/>
      <c r="AF38" s="326"/>
      <c r="AG38" s="326"/>
      <c r="AH38" s="327"/>
      <c r="AI38" s="235" t="str">
        <f>IF(AE38=$AU$55,4,IF(AE38=$AV$55,3,IF(AE38=$AW$55,2,IF(AE38=$AX$55,1,IF(AE38=$AY$55,0,"xxx")))))</f>
        <v>xxx</v>
      </c>
      <c r="AJ38" s="7">
        <f>IF(AD41=$AL$40,("1"),IF(AD41=$AL$41,("2"),IF(AD41=$AL$42,("3"),IF(AD41=$AL$43,("4"),IF(AD41=$AL$44,("5"),(0.9))))))</f>
        <v>0.9</v>
      </c>
      <c r="AK38" s="64" t="s">
        <v>46</v>
      </c>
      <c r="AL38" s="41"/>
      <c r="AM38" s="48">
        <v>700</v>
      </c>
      <c r="AN38" s="69">
        <v>13</v>
      </c>
      <c r="AO38" s="6">
        <v>-75</v>
      </c>
      <c r="AP38" s="6">
        <v>-75</v>
      </c>
      <c r="AQ38" s="6">
        <v>-75</v>
      </c>
      <c r="AR38" s="6">
        <v>-75</v>
      </c>
      <c r="AS38" s="6">
        <v>-75</v>
      </c>
      <c r="AT38" s="6">
        <v>-75</v>
      </c>
      <c r="AU38" s="6">
        <v>-75</v>
      </c>
      <c r="AV38" s="6">
        <v>-75</v>
      </c>
      <c r="AW38" s="6">
        <v>-75</v>
      </c>
      <c r="AX38" s="6">
        <v>-75</v>
      </c>
      <c r="AY38" s="6">
        <v>-75</v>
      </c>
      <c r="AZ38" s="6">
        <v>-75</v>
      </c>
      <c r="BA38" s="6">
        <v>-75</v>
      </c>
      <c r="BB38" s="6">
        <v>-75</v>
      </c>
      <c r="BC38" s="6">
        <v>-75</v>
      </c>
      <c r="BD38" s="6">
        <v>75</v>
      </c>
      <c r="BE38" s="6">
        <v>75</v>
      </c>
      <c r="BF38" s="6">
        <v>75</v>
      </c>
      <c r="BG38" s="6">
        <v>80</v>
      </c>
      <c r="BH38" s="6">
        <v>80</v>
      </c>
      <c r="BI38" s="6">
        <v>85</v>
      </c>
      <c r="BJ38" s="6">
        <v>85</v>
      </c>
      <c r="BK38" s="6">
        <v>85</v>
      </c>
      <c r="BL38" s="9">
        <v>90</v>
      </c>
      <c r="BM38" s="9">
        <v>90</v>
      </c>
      <c r="BN38" s="9">
        <v>90</v>
      </c>
      <c r="BO38" s="9">
        <v>95</v>
      </c>
      <c r="BP38" s="9">
        <v>95</v>
      </c>
      <c r="BQ38" s="9">
        <v>100</v>
      </c>
      <c r="BR38" s="9">
        <v>100</v>
      </c>
      <c r="BS38" s="9">
        <v>100</v>
      </c>
      <c r="BT38" s="9">
        <v>100</v>
      </c>
      <c r="BU38" s="9">
        <v>100</v>
      </c>
      <c r="BV38" s="9">
        <v>100</v>
      </c>
      <c r="BW38" s="9">
        <v>100</v>
      </c>
      <c r="BX38" s="9">
        <v>100</v>
      </c>
      <c r="BY38" s="9">
        <v>100</v>
      </c>
      <c r="BZ38" s="9">
        <v>100</v>
      </c>
      <c r="CA38" s="9">
        <v>100</v>
      </c>
      <c r="CB38" s="9">
        <v>100</v>
      </c>
      <c r="CC38" s="9">
        <v>100</v>
      </c>
      <c r="CD38" s="9">
        <v>100</v>
      </c>
      <c r="CE38" s="9">
        <v>100</v>
      </c>
      <c r="CF38" s="9">
        <v>100</v>
      </c>
      <c r="CG38" s="9">
        <v>100</v>
      </c>
      <c r="CH38" s="9">
        <v>100</v>
      </c>
      <c r="CI38" s="9">
        <v>100</v>
      </c>
      <c r="CJ38" s="9">
        <v>100</v>
      </c>
      <c r="CK38" s="9"/>
      <c r="CL38" s="49">
        <v>710</v>
      </c>
    </row>
    <row r="39" spans="28:90" ht="39.950000000000003" customHeight="1" thickBot="1" x14ac:dyDescent="0.3">
      <c r="AB39" s="227"/>
      <c r="AC39" s="236" t="s">
        <v>36</v>
      </c>
      <c r="AD39" s="237"/>
      <c r="AE39" s="328" t="s">
        <v>87</v>
      </c>
      <c r="AF39" s="329"/>
      <c r="AG39" s="329"/>
      <c r="AH39" s="330"/>
      <c r="AI39" s="235" t="str">
        <f>IF(ISNUMBER(VALUE(AE45)),VALUE(AE45),"xxx")</f>
        <v>xxx</v>
      </c>
      <c r="AJ39" s="7">
        <f>IF(AD42=$AK$40,("1"),IF(AD42=$AK$41,("2"),IF(AD42=$AK$42,("3"),IF(AD42=$AK$43,("4"),IF(AD42=$AK$44,("5"),(0.9))))))</f>
        <v>0.9</v>
      </c>
      <c r="AK39" s="65" t="s">
        <v>65</v>
      </c>
      <c r="AL39" s="6"/>
      <c r="AM39" s="48">
        <v>710</v>
      </c>
      <c r="AN39" s="69">
        <v>12.5</v>
      </c>
      <c r="AO39" s="6">
        <v>-75</v>
      </c>
      <c r="AP39" s="6">
        <v>-75</v>
      </c>
      <c r="AQ39" s="6">
        <v>-75</v>
      </c>
      <c r="AR39" s="6">
        <v>-75</v>
      </c>
      <c r="AS39" s="6">
        <v>-75</v>
      </c>
      <c r="AT39" s="6">
        <v>-75</v>
      </c>
      <c r="AU39" s="6">
        <v>-75</v>
      </c>
      <c r="AV39" s="6">
        <v>-75</v>
      </c>
      <c r="AW39" s="6">
        <v>-75</v>
      </c>
      <c r="AX39" s="6">
        <v>-75</v>
      </c>
      <c r="AY39" s="6">
        <v>-75</v>
      </c>
      <c r="AZ39" s="6">
        <v>-75</v>
      </c>
      <c r="BA39" s="6">
        <v>-75</v>
      </c>
      <c r="BB39" s="6">
        <v>-75</v>
      </c>
      <c r="BC39" s="6">
        <v>75</v>
      </c>
      <c r="BD39" s="6">
        <v>75</v>
      </c>
      <c r="BE39" s="6">
        <v>80</v>
      </c>
      <c r="BF39" s="6">
        <v>80</v>
      </c>
      <c r="BG39" s="6">
        <v>80</v>
      </c>
      <c r="BH39" s="6">
        <v>85</v>
      </c>
      <c r="BI39" s="6">
        <v>85</v>
      </c>
      <c r="BJ39" s="6">
        <v>90</v>
      </c>
      <c r="BK39" s="6">
        <v>90</v>
      </c>
      <c r="BL39" s="9">
        <v>90</v>
      </c>
      <c r="BM39" s="9">
        <v>95</v>
      </c>
      <c r="BN39" s="9">
        <v>95</v>
      </c>
      <c r="BO39" s="9">
        <v>100</v>
      </c>
      <c r="BP39" s="9">
        <v>100</v>
      </c>
      <c r="BQ39" s="9">
        <v>100</v>
      </c>
      <c r="BR39" s="9">
        <v>100</v>
      </c>
      <c r="BS39" s="9">
        <v>100</v>
      </c>
      <c r="BT39" s="9">
        <v>100</v>
      </c>
      <c r="BU39" s="9">
        <v>100</v>
      </c>
      <c r="BV39" s="9">
        <v>100</v>
      </c>
      <c r="BW39" s="9">
        <v>100</v>
      </c>
      <c r="BX39" s="9">
        <v>100</v>
      </c>
      <c r="BY39" s="9">
        <v>100</v>
      </c>
      <c r="BZ39" s="9">
        <v>100</v>
      </c>
      <c r="CA39" s="9">
        <v>100</v>
      </c>
      <c r="CB39" s="9">
        <v>100</v>
      </c>
      <c r="CC39" s="9">
        <v>100</v>
      </c>
      <c r="CD39" s="9">
        <v>100</v>
      </c>
      <c r="CE39" s="9">
        <v>100</v>
      </c>
      <c r="CF39" s="9">
        <v>100</v>
      </c>
      <c r="CG39" s="9">
        <v>100</v>
      </c>
      <c r="CH39" s="9">
        <v>100</v>
      </c>
      <c r="CI39" s="9">
        <v>100</v>
      </c>
      <c r="CJ39" s="9">
        <v>100</v>
      </c>
      <c r="CK39" s="9"/>
      <c r="CL39" s="49">
        <v>725</v>
      </c>
    </row>
    <row r="40" spans="28:90" ht="39.950000000000003" customHeight="1" x14ac:dyDescent="0.25">
      <c r="AB40" s="227"/>
      <c r="AC40" s="236" t="s">
        <v>35</v>
      </c>
      <c r="AD40" s="238"/>
      <c r="AE40" s="331"/>
      <c r="AF40" s="332"/>
      <c r="AG40" s="332"/>
      <c r="AH40" s="333"/>
      <c r="AI40" s="235" t="str">
        <f>IF(ISNUMBER(VALUE(AF45)),VALUE(AF45),"xxx")</f>
        <v>xxx</v>
      </c>
      <c r="AJ40" s="69" t="str">
        <f>IF(AE42=$AK$33,(""),IF(AE42=$AL$54,("0"),IF(AE42=$AL$55,("0"),IF(AE42=$AL$56,("1"),IF(AE42=$AL$57,("2"),IF(AE42=$AL$58,("3"),IF(AE42=$AL$59,("4"),(""))))))))</f>
        <v/>
      </c>
      <c r="AK40" s="63" t="s">
        <v>30</v>
      </c>
      <c r="AL40" s="61" t="s">
        <v>27</v>
      </c>
      <c r="AM40" s="48">
        <v>725</v>
      </c>
      <c r="AN40" s="69">
        <v>12</v>
      </c>
      <c r="AO40" s="6">
        <v>-75</v>
      </c>
      <c r="AP40" s="6">
        <v>-75</v>
      </c>
      <c r="AQ40" s="6">
        <v>-75</v>
      </c>
      <c r="AR40" s="6">
        <v>-75</v>
      </c>
      <c r="AS40" s="6">
        <v>-75</v>
      </c>
      <c r="AT40" s="6">
        <v>-75</v>
      </c>
      <c r="AU40" s="6">
        <v>-75</v>
      </c>
      <c r="AV40" s="6">
        <v>-75</v>
      </c>
      <c r="AW40" s="6">
        <v>-75</v>
      </c>
      <c r="AX40" s="6">
        <v>-75</v>
      </c>
      <c r="AY40" s="6">
        <v>-75</v>
      </c>
      <c r="AZ40" s="6">
        <v>-75</v>
      </c>
      <c r="BA40" s="6">
        <v>75</v>
      </c>
      <c r="BB40" s="6">
        <v>75</v>
      </c>
      <c r="BC40" s="6">
        <v>75</v>
      </c>
      <c r="BD40" s="6">
        <v>80</v>
      </c>
      <c r="BE40" s="6">
        <v>80</v>
      </c>
      <c r="BF40" s="6">
        <v>85</v>
      </c>
      <c r="BG40" s="6">
        <v>85</v>
      </c>
      <c r="BH40" s="6">
        <v>90</v>
      </c>
      <c r="BI40" s="6">
        <v>90</v>
      </c>
      <c r="BJ40" s="6">
        <v>90</v>
      </c>
      <c r="BK40" s="6">
        <v>95</v>
      </c>
      <c r="BL40" s="9">
        <v>95</v>
      </c>
      <c r="BM40" s="9">
        <v>100</v>
      </c>
      <c r="BN40" s="9">
        <v>100</v>
      </c>
      <c r="BO40" s="9">
        <v>100</v>
      </c>
      <c r="BP40" s="9">
        <v>100</v>
      </c>
      <c r="BQ40" s="9">
        <v>100</v>
      </c>
      <c r="BR40" s="9">
        <v>100</v>
      </c>
      <c r="BS40" s="9">
        <v>100</v>
      </c>
      <c r="BT40" s="9">
        <v>100</v>
      </c>
      <c r="BU40" s="9">
        <v>100</v>
      </c>
      <c r="BV40" s="9">
        <v>100</v>
      </c>
      <c r="BW40" s="9">
        <v>100</v>
      </c>
      <c r="BX40" s="9">
        <v>100</v>
      </c>
      <c r="BY40" s="9">
        <v>100</v>
      </c>
      <c r="BZ40" s="9">
        <v>100</v>
      </c>
      <c r="CA40" s="9">
        <v>100</v>
      </c>
      <c r="CB40" s="9">
        <v>100</v>
      </c>
      <c r="CC40" s="9">
        <v>100</v>
      </c>
      <c r="CD40" s="9">
        <v>100</v>
      </c>
      <c r="CE40" s="9">
        <v>100</v>
      </c>
      <c r="CF40" s="9">
        <v>100</v>
      </c>
      <c r="CG40" s="9">
        <v>100</v>
      </c>
      <c r="CH40" s="9">
        <v>100</v>
      </c>
      <c r="CI40" s="9">
        <v>100</v>
      </c>
      <c r="CJ40" s="9">
        <v>100</v>
      </c>
      <c r="CK40" s="9"/>
      <c r="CL40" s="49">
        <v>735</v>
      </c>
    </row>
    <row r="41" spans="28:90" ht="39.950000000000003" customHeight="1" x14ac:dyDescent="0.25">
      <c r="AB41" s="227"/>
      <c r="AC41" s="236" t="s">
        <v>26</v>
      </c>
      <c r="AD41" s="238"/>
      <c r="AE41" s="328" t="s">
        <v>116</v>
      </c>
      <c r="AF41" s="329"/>
      <c r="AG41" s="329"/>
      <c r="AH41" s="330"/>
      <c r="AI41" s="235"/>
      <c r="AJ41" s="7">
        <f>(AJ36+AJ37+AJ38+AJ39)/4</f>
        <v>0.9</v>
      </c>
      <c r="AK41" s="64" t="s">
        <v>31</v>
      </c>
      <c r="AL41" s="42" t="s">
        <v>64</v>
      </c>
      <c r="AM41" s="48">
        <v>735</v>
      </c>
      <c r="AN41" s="69">
        <v>11.5</v>
      </c>
      <c r="AO41" s="6">
        <v>-75</v>
      </c>
      <c r="AP41" s="6">
        <v>-75</v>
      </c>
      <c r="AQ41" s="6">
        <v>-75</v>
      </c>
      <c r="AR41" s="6">
        <v>-75</v>
      </c>
      <c r="AS41" s="6">
        <v>-75</v>
      </c>
      <c r="AT41" s="6">
        <v>-75</v>
      </c>
      <c r="AU41" s="6">
        <v>-75</v>
      </c>
      <c r="AV41" s="6">
        <v>-75</v>
      </c>
      <c r="AW41" s="6">
        <v>-75</v>
      </c>
      <c r="AX41" s="6">
        <v>-75</v>
      </c>
      <c r="AY41" s="6">
        <v>-75</v>
      </c>
      <c r="AZ41" s="6">
        <v>75</v>
      </c>
      <c r="BA41" s="6">
        <v>75</v>
      </c>
      <c r="BB41" s="6">
        <v>80</v>
      </c>
      <c r="BC41" s="6">
        <v>80</v>
      </c>
      <c r="BD41" s="6">
        <v>85</v>
      </c>
      <c r="BE41" s="6">
        <v>85</v>
      </c>
      <c r="BF41" s="6">
        <v>85</v>
      </c>
      <c r="BG41" s="6">
        <v>90</v>
      </c>
      <c r="BH41" s="6">
        <v>90</v>
      </c>
      <c r="BI41" s="6">
        <v>95</v>
      </c>
      <c r="BJ41" s="6">
        <v>95</v>
      </c>
      <c r="BK41" s="6">
        <v>100</v>
      </c>
      <c r="BL41" s="9">
        <v>100</v>
      </c>
      <c r="BM41" s="9">
        <v>100</v>
      </c>
      <c r="BN41" s="9">
        <v>100</v>
      </c>
      <c r="BO41" s="9">
        <v>100</v>
      </c>
      <c r="BP41" s="9">
        <v>100</v>
      </c>
      <c r="BQ41" s="9">
        <v>100</v>
      </c>
      <c r="BR41" s="9">
        <v>100</v>
      </c>
      <c r="BS41" s="9">
        <v>100</v>
      </c>
      <c r="BT41" s="9">
        <v>100</v>
      </c>
      <c r="BU41" s="9">
        <v>100</v>
      </c>
      <c r="BV41" s="9">
        <v>100</v>
      </c>
      <c r="BW41" s="9">
        <v>100</v>
      </c>
      <c r="BX41" s="9">
        <v>100</v>
      </c>
      <c r="BY41" s="9">
        <v>100</v>
      </c>
      <c r="BZ41" s="9">
        <v>100</v>
      </c>
      <c r="CA41" s="9">
        <v>100</v>
      </c>
      <c r="CB41" s="9">
        <v>100</v>
      </c>
      <c r="CC41" s="9">
        <v>100</v>
      </c>
      <c r="CD41" s="9">
        <v>100</v>
      </c>
      <c r="CE41" s="9">
        <v>100</v>
      </c>
      <c r="CF41" s="9">
        <v>100</v>
      </c>
      <c r="CG41" s="9">
        <v>100</v>
      </c>
      <c r="CH41" s="9">
        <v>100</v>
      </c>
      <c r="CI41" s="9">
        <v>100</v>
      </c>
      <c r="CJ41" s="9">
        <v>100</v>
      </c>
      <c r="CK41" s="9"/>
      <c r="CL41" s="49">
        <v>750</v>
      </c>
    </row>
    <row r="42" spans="28:90" ht="39.950000000000003" customHeight="1" thickBot="1" x14ac:dyDescent="0.3">
      <c r="AB42" s="227"/>
      <c r="AC42" s="236" t="s">
        <v>62</v>
      </c>
      <c r="AD42" s="239"/>
      <c r="AE42" s="338"/>
      <c r="AF42" s="339"/>
      <c r="AG42" s="339"/>
      <c r="AH42" s="340"/>
      <c r="AI42" s="235"/>
      <c r="AJ42" s="68" t="e">
        <f>MATCH(AJ45,$AT$56:$AT$60,0)</f>
        <v>#N/A</v>
      </c>
      <c r="AK42" s="64" t="s">
        <v>32</v>
      </c>
      <c r="AL42" s="42" t="s">
        <v>28</v>
      </c>
      <c r="AM42" s="48">
        <v>750</v>
      </c>
      <c r="AN42" s="69">
        <v>11</v>
      </c>
      <c r="AO42" s="6">
        <v>-75</v>
      </c>
      <c r="AP42" s="6">
        <v>-75</v>
      </c>
      <c r="AQ42" s="6">
        <v>-75</v>
      </c>
      <c r="AR42" s="6">
        <v>-75</v>
      </c>
      <c r="AS42" s="6">
        <v>-75</v>
      </c>
      <c r="AT42" s="6">
        <v>-75</v>
      </c>
      <c r="AU42" s="6">
        <v>-75</v>
      </c>
      <c r="AV42" s="6">
        <v>-75</v>
      </c>
      <c r="AW42" s="6">
        <v>-75</v>
      </c>
      <c r="AX42" s="6">
        <v>75</v>
      </c>
      <c r="AY42" s="6">
        <v>75</v>
      </c>
      <c r="AZ42" s="6">
        <v>80</v>
      </c>
      <c r="BA42" s="6">
        <v>85</v>
      </c>
      <c r="BB42" s="6">
        <v>85</v>
      </c>
      <c r="BC42" s="6">
        <v>90</v>
      </c>
      <c r="BD42" s="6">
        <v>90</v>
      </c>
      <c r="BE42" s="6">
        <v>95</v>
      </c>
      <c r="BF42" s="6">
        <v>95</v>
      </c>
      <c r="BG42" s="6">
        <v>100</v>
      </c>
      <c r="BH42" s="6">
        <v>100</v>
      </c>
      <c r="BI42" s="6">
        <v>100</v>
      </c>
      <c r="BJ42" s="6">
        <v>100</v>
      </c>
      <c r="BK42" s="6">
        <v>100</v>
      </c>
      <c r="BL42" s="9">
        <v>100</v>
      </c>
      <c r="BM42" s="9">
        <v>100</v>
      </c>
      <c r="BN42" s="9">
        <v>100</v>
      </c>
      <c r="BO42" s="9">
        <v>100</v>
      </c>
      <c r="BP42" s="9">
        <v>100</v>
      </c>
      <c r="BQ42" s="9">
        <v>100</v>
      </c>
      <c r="BR42" s="9">
        <v>100</v>
      </c>
      <c r="BS42" s="9">
        <v>100</v>
      </c>
      <c r="BT42" s="9">
        <v>100</v>
      </c>
      <c r="BU42" s="9">
        <v>100</v>
      </c>
      <c r="BV42" s="9">
        <v>100</v>
      </c>
      <c r="BW42" s="9">
        <v>100</v>
      </c>
      <c r="BX42" s="9">
        <v>100</v>
      </c>
      <c r="BY42" s="9">
        <v>100</v>
      </c>
      <c r="BZ42" s="9">
        <v>100</v>
      </c>
      <c r="CA42" s="9">
        <v>100</v>
      </c>
      <c r="CB42" s="9">
        <v>100</v>
      </c>
      <c r="CC42" s="9">
        <v>100</v>
      </c>
      <c r="CD42" s="9">
        <v>100</v>
      </c>
      <c r="CE42" s="9">
        <v>100</v>
      </c>
      <c r="CF42" s="9">
        <v>100</v>
      </c>
      <c r="CG42" s="9">
        <v>100</v>
      </c>
      <c r="CH42" s="9">
        <v>100</v>
      </c>
      <c r="CI42" s="9">
        <v>100</v>
      </c>
      <c r="CJ42" s="9">
        <v>100</v>
      </c>
      <c r="CK42" s="9"/>
      <c r="CL42" s="49">
        <v>760</v>
      </c>
    </row>
    <row r="43" spans="28:90" ht="39.950000000000003" customHeight="1" thickTop="1" x14ac:dyDescent="0.25">
      <c r="AB43" s="227"/>
      <c r="AC43" s="240" t="s">
        <v>84</v>
      </c>
      <c r="AD43" s="341"/>
      <c r="AE43" s="342"/>
      <c r="AF43" s="342"/>
      <c r="AG43" s="342"/>
      <c r="AH43" s="342"/>
      <c r="AI43" s="241"/>
      <c r="AJ43" s="7" t="e">
        <f>MATCH(AE38,$AU$55:$AZ$55,0)</f>
        <v>#N/A</v>
      </c>
      <c r="AK43" s="64" t="s">
        <v>33</v>
      </c>
      <c r="AL43" s="42" t="s">
        <v>29</v>
      </c>
      <c r="AM43" s="48">
        <v>760</v>
      </c>
      <c r="AN43" s="69">
        <v>10.5</v>
      </c>
      <c r="AO43" s="6">
        <v>-75</v>
      </c>
      <c r="AP43" s="6">
        <v>-75</v>
      </c>
      <c r="AQ43" s="6">
        <v>-75</v>
      </c>
      <c r="AR43" s="6">
        <v>-75</v>
      </c>
      <c r="AS43" s="6">
        <v>-75</v>
      </c>
      <c r="AT43" s="6">
        <v>-75</v>
      </c>
      <c r="AU43" s="6">
        <v>-75</v>
      </c>
      <c r="AV43" s="6">
        <v>-75</v>
      </c>
      <c r="AW43" s="6">
        <v>75</v>
      </c>
      <c r="AX43" s="6">
        <v>75</v>
      </c>
      <c r="AY43" s="6">
        <v>80</v>
      </c>
      <c r="AZ43" s="6">
        <v>80</v>
      </c>
      <c r="BA43" s="6">
        <v>85</v>
      </c>
      <c r="BB43" s="6">
        <v>85</v>
      </c>
      <c r="BC43" s="6">
        <v>90</v>
      </c>
      <c r="BD43" s="6">
        <v>90</v>
      </c>
      <c r="BE43" s="6">
        <v>95</v>
      </c>
      <c r="BF43" s="6">
        <v>95</v>
      </c>
      <c r="BG43" s="6">
        <v>100</v>
      </c>
      <c r="BH43" s="6">
        <v>100</v>
      </c>
      <c r="BI43" s="6">
        <v>100</v>
      </c>
      <c r="BJ43" s="6">
        <v>100</v>
      </c>
      <c r="BK43" s="6">
        <v>100</v>
      </c>
      <c r="BL43" s="9">
        <v>100</v>
      </c>
      <c r="BM43" s="9">
        <v>100</v>
      </c>
      <c r="BN43" s="9">
        <v>100</v>
      </c>
      <c r="BO43" s="9">
        <v>100</v>
      </c>
      <c r="BP43" s="9">
        <v>100</v>
      </c>
      <c r="BQ43" s="9">
        <v>100</v>
      </c>
      <c r="BR43" s="9">
        <v>100</v>
      </c>
      <c r="BS43" s="9">
        <v>100</v>
      </c>
      <c r="BT43" s="9">
        <v>100</v>
      </c>
      <c r="BU43" s="9">
        <v>100</v>
      </c>
      <c r="BV43" s="9">
        <v>100</v>
      </c>
      <c r="BW43" s="9">
        <v>100</v>
      </c>
      <c r="BX43" s="9">
        <v>100</v>
      </c>
      <c r="BY43" s="9">
        <v>100</v>
      </c>
      <c r="BZ43" s="9">
        <v>100</v>
      </c>
      <c r="CA43" s="9">
        <v>100</v>
      </c>
      <c r="CB43" s="9">
        <v>100</v>
      </c>
      <c r="CC43" s="9">
        <v>100</v>
      </c>
      <c r="CD43" s="9">
        <v>100</v>
      </c>
      <c r="CE43" s="9">
        <v>100</v>
      </c>
      <c r="CF43" s="9">
        <v>100</v>
      </c>
      <c r="CG43" s="9">
        <v>100</v>
      </c>
      <c r="CH43" s="9">
        <v>100</v>
      </c>
      <c r="CI43" s="9">
        <v>100</v>
      </c>
      <c r="CJ43" s="9">
        <v>100</v>
      </c>
      <c r="CK43" s="9"/>
      <c r="CL43" s="49">
        <v>775</v>
      </c>
    </row>
    <row r="44" spans="28:90" ht="39.950000000000003" customHeight="1" thickBot="1" x14ac:dyDescent="0.3">
      <c r="AB44" s="227"/>
      <c r="AC44" s="242" t="s">
        <v>51</v>
      </c>
      <c r="AD44" s="361" t="e">
        <f>INDEX($AU$56:$AZ$60,AJ42,AJ43)</f>
        <v>#N/A</v>
      </c>
      <c r="AE44" s="362"/>
      <c r="AF44" s="362"/>
      <c r="AG44" s="362"/>
      <c r="AH44" s="362"/>
      <c r="AI44" s="241"/>
      <c r="AJ44" s="7"/>
      <c r="AK44" s="64" t="s">
        <v>34</v>
      </c>
      <c r="AL44" s="42" t="s">
        <v>95</v>
      </c>
      <c r="AM44" s="48">
        <v>775</v>
      </c>
      <c r="AN44" s="69">
        <v>10</v>
      </c>
      <c r="AO44" s="6">
        <v>-75</v>
      </c>
      <c r="AP44" s="6">
        <v>-75</v>
      </c>
      <c r="AQ44" s="6">
        <v>-75</v>
      </c>
      <c r="AR44" s="6">
        <v>-75</v>
      </c>
      <c r="AS44" s="6">
        <v>-75</v>
      </c>
      <c r="AT44" s="6">
        <v>-75</v>
      </c>
      <c r="AU44" s="6">
        <v>75</v>
      </c>
      <c r="AV44" s="6">
        <v>75</v>
      </c>
      <c r="AW44" s="6">
        <v>80</v>
      </c>
      <c r="AX44" s="6">
        <v>80</v>
      </c>
      <c r="AY44" s="6">
        <v>85</v>
      </c>
      <c r="AZ44" s="6">
        <v>85</v>
      </c>
      <c r="BA44" s="6">
        <v>90</v>
      </c>
      <c r="BB44" s="6">
        <v>90</v>
      </c>
      <c r="BC44" s="6">
        <v>95</v>
      </c>
      <c r="BD44" s="6">
        <v>95</v>
      </c>
      <c r="BE44" s="6">
        <v>100</v>
      </c>
      <c r="BF44" s="6">
        <v>100</v>
      </c>
      <c r="BG44" s="6">
        <v>100</v>
      </c>
      <c r="BH44" s="6">
        <v>100</v>
      </c>
      <c r="BI44" s="6">
        <v>100</v>
      </c>
      <c r="BJ44" s="6">
        <v>100</v>
      </c>
      <c r="BK44" s="6">
        <v>100</v>
      </c>
      <c r="BL44" s="9">
        <v>100</v>
      </c>
      <c r="BM44" s="9">
        <v>100</v>
      </c>
      <c r="BN44" s="9">
        <v>100</v>
      </c>
      <c r="BO44" s="9">
        <v>100</v>
      </c>
      <c r="BP44" s="9">
        <v>100</v>
      </c>
      <c r="BQ44" s="9">
        <v>100</v>
      </c>
      <c r="BR44" s="9">
        <v>100</v>
      </c>
      <c r="BS44" s="9">
        <v>100</v>
      </c>
      <c r="BT44" s="9">
        <v>100</v>
      </c>
      <c r="BU44" s="9">
        <v>100</v>
      </c>
      <c r="BV44" s="9">
        <v>100</v>
      </c>
      <c r="BW44" s="9">
        <v>100</v>
      </c>
      <c r="BX44" s="9">
        <v>100</v>
      </c>
      <c r="BY44" s="9">
        <v>100</v>
      </c>
      <c r="BZ44" s="9">
        <v>100</v>
      </c>
      <c r="CA44" s="9">
        <v>100</v>
      </c>
      <c r="CB44" s="9">
        <v>100</v>
      </c>
      <c r="CC44" s="9">
        <v>100</v>
      </c>
      <c r="CD44" s="9">
        <v>100</v>
      </c>
      <c r="CE44" s="9">
        <v>100</v>
      </c>
      <c r="CF44" s="9">
        <v>100</v>
      </c>
      <c r="CG44" s="9">
        <v>100</v>
      </c>
      <c r="CH44" s="9">
        <v>100</v>
      </c>
      <c r="CI44" s="9">
        <v>100</v>
      </c>
      <c r="CJ44" s="9">
        <v>100</v>
      </c>
      <c r="CK44" s="9"/>
      <c r="CL44" s="49">
        <v>785</v>
      </c>
    </row>
    <row r="45" spans="28:90" ht="39.950000000000003" customHeight="1" thickBot="1" x14ac:dyDescent="0.3">
      <c r="AB45" s="207"/>
      <c r="AC45" s="207"/>
      <c r="AD45" s="243" t="s">
        <v>108</v>
      </c>
      <c r="AE45" s="244" t="str">
        <f>IF(AE38=$AZ$55,"DA",IF(AE38=$AY$55,1,IF(AE38=$AX$55,2,IF(AE38=$AW$55,3,IF(AE38=$AV$55,4,"Erreur")))))</f>
        <v>Erreur</v>
      </c>
      <c r="AF45" s="244" t="e">
        <f>IF(AD46=$AL$67,0,IF(AD46=$AL$68,1,IF(AD46=$AL$69,2,IF(AD46=$AL$70,3,IF(AD46=$AL$71,4,"")))))</f>
        <v>#N/A</v>
      </c>
      <c r="AG45" s="245">
        <v>0</v>
      </c>
      <c r="AH45" s="246" t="str">
        <f>IF(AE40=$AL$55,0,IF(AE40=$AL$56,1,IF(AE40=$AL$57,2,IF(AE40=$AL$58,3,IF(AE40=$AL$59,4,"Erreur")))))</f>
        <v>Erreur</v>
      </c>
      <c r="AI45" s="247"/>
      <c r="AJ45" s="7">
        <f>ROUNDDOWN(AJ41,0)</f>
        <v>0</v>
      </c>
      <c r="AK45" s="53"/>
      <c r="AL45" s="41"/>
      <c r="AM45" s="48">
        <v>785</v>
      </c>
      <c r="AN45" s="69">
        <v>9.5</v>
      </c>
      <c r="AO45" s="6">
        <v>-75</v>
      </c>
      <c r="AP45" s="6">
        <v>-75</v>
      </c>
      <c r="AQ45" s="6">
        <v>-75</v>
      </c>
      <c r="AR45" s="6">
        <v>-75</v>
      </c>
      <c r="AS45" s="6">
        <v>-75</v>
      </c>
      <c r="AT45" s="6">
        <v>75</v>
      </c>
      <c r="AU45" s="6">
        <v>75</v>
      </c>
      <c r="AV45" s="6">
        <v>80</v>
      </c>
      <c r="AW45" s="6">
        <v>85</v>
      </c>
      <c r="AX45" s="6">
        <v>85</v>
      </c>
      <c r="AY45" s="6">
        <v>90</v>
      </c>
      <c r="AZ45" s="6">
        <v>90</v>
      </c>
      <c r="BA45" s="6">
        <v>95</v>
      </c>
      <c r="BB45" s="6">
        <v>95</v>
      </c>
      <c r="BC45" s="6">
        <v>100</v>
      </c>
      <c r="BD45" s="6">
        <v>100</v>
      </c>
      <c r="BE45" s="6">
        <v>100</v>
      </c>
      <c r="BF45" s="6">
        <v>100</v>
      </c>
      <c r="BG45" s="6">
        <v>100</v>
      </c>
      <c r="BH45" s="6">
        <v>100</v>
      </c>
      <c r="BI45" s="6">
        <v>100</v>
      </c>
      <c r="BJ45" s="6">
        <v>100</v>
      </c>
      <c r="BK45" s="6">
        <v>100</v>
      </c>
      <c r="BL45" s="9">
        <v>100</v>
      </c>
      <c r="BM45" s="9">
        <v>100</v>
      </c>
      <c r="BN45" s="9">
        <v>100</v>
      </c>
      <c r="BO45" s="9">
        <v>100</v>
      </c>
      <c r="BP45" s="9">
        <v>100</v>
      </c>
      <c r="BQ45" s="9">
        <v>100</v>
      </c>
      <c r="BR45" s="9">
        <v>100</v>
      </c>
      <c r="BS45" s="9">
        <v>100</v>
      </c>
      <c r="BT45" s="9">
        <v>100</v>
      </c>
      <c r="BU45" s="9">
        <v>100</v>
      </c>
      <c r="BV45" s="9">
        <v>100</v>
      </c>
      <c r="BW45" s="9">
        <v>100</v>
      </c>
      <c r="BX45" s="9">
        <v>100</v>
      </c>
      <c r="BY45" s="9">
        <v>100</v>
      </c>
      <c r="BZ45" s="9">
        <v>100</v>
      </c>
      <c r="CA45" s="9">
        <v>100</v>
      </c>
      <c r="CB45" s="9">
        <v>100</v>
      </c>
      <c r="CC45" s="9">
        <v>100</v>
      </c>
      <c r="CD45" s="9">
        <v>100</v>
      </c>
      <c r="CE45" s="9">
        <v>100</v>
      </c>
      <c r="CF45" s="9">
        <v>100</v>
      </c>
      <c r="CG45" s="9">
        <v>100</v>
      </c>
      <c r="CH45" s="9">
        <v>100</v>
      </c>
      <c r="CI45" s="9">
        <v>100</v>
      </c>
      <c r="CJ45" s="9">
        <v>100</v>
      </c>
      <c r="CK45" s="9"/>
      <c r="CL45" s="49">
        <v>800</v>
      </c>
    </row>
    <row r="46" spans="28:90" ht="19.5" customHeight="1" x14ac:dyDescent="0.25">
      <c r="AB46" s="207"/>
      <c r="AC46" s="248" t="s">
        <v>80</v>
      </c>
      <c r="AD46" s="247" t="e">
        <f>HLOOKUP($AC$46,'Coureur 1'!AE46:AH47,2,FALSE)</f>
        <v>#N/A</v>
      </c>
      <c r="AE46" s="206"/>
      <c r="AF46" s="206"/>
      <c r="AG46" s="206"/>
      <c r="AH46" s="206"/>
      <c r="AI46" s="247"/>
      <c r="AJ46" s="6"/>
      <c r="AK46" s="6"/>
      <c r="AL46" s="9"/>
      <c r="AM46" s="48">
        <v>800</v>
      </c>
      <c r="AN46" s="69">
        <v>9</v>
      </c>
      <c r="AO46" s="6">
        <v>-75</v>
      </c>
      <c r="AP46" s="6">
        <v>-75</v>
      </c>
      <c r="AQ46" s="6">
        <v>-75</v>
      </c>
      <c r="AR46" s="6">
        <v>75</v>
      </c>
      <c r="AS46" s="6">
        <v>75</v>
      </c>
      <c r="AT46" s="6">
        <v>80</v>
      </c>
      <c r="AU46" s="6">
        <v>80</v>
      </c>
      <c r="AV46" s="6">
        <v>85</v>
      </c>
      <c r="AW46" s="6">
        <v>90</v>
      </c>
      <c r="AX46" s="6">
        <v>90</v>
      </c>
      <c r="AY46" s="6">
        <v>95</v>
      </c>
      <c r="AZ46" s="6">
        <v>95</v>
      </c>
      <c r="BA46" s="6">
        <v>100</v>
      </c>
      <c r="BB46" s="6">
        <v>100</v>
      </c>
      <c r="BC46" s="6">
        <v>100</v>
      </c>
      <c r="BD46" s="6">
        <v>100</v>
      </c>
      <c r="BE46" s="6">
        <v>100</v>
      </c>
      <c r="BF46" s="6">
        <v>100</v>
      </c>
      <c r="BG46" s="6">
        <v>100</v>
      </c>
      <c r="BH46" s="6">
        <v>100</v>
      </c>
      <c r="BI46" s="6">
        <v>100</v>
      </c>
      <c r="BJ46" s="6">
        <v>100</v>
      </c>
      <c r="BK46" s="6">
        <v>100</v>
      </c>
      <c r="BL46" s="9">
        <v>100</v>
      </c>
      <c r="BM46" s="9">
        <v>100</v>
      </c>
      <c r="BN46" s="9">
        <v>100</v>
      </c>
      <c r="BO46" s="9">
        <v>100</v>
      </c>
      <c r="BP46" s="9">
        <v>100</v>
      </c>
      <c r="BQ46" s="9">
        <v>100</v>
      </c>
      <c r="BR46" s="9">
        <v>100</v>
      </c>
      <c r="BS46" s="9">
        <v>100</v>
      </c>
      <c r="BT46" s="9">
        <v>100</v>
      </c>
      <c r="BU46" s="9">
        <v>100</v>
      </c>
      <c r="BV46" s="9">
        <v>100</v>
      </c>
      <c r="BW46" s="9">
        <v>100</v>
      </c>
      <c r="BX46" s="9">
        <v>100</v>
      </c>
      <c r="BY46" s="9">
        <v>100</v>
      </c>
      <c r="BZ46" s="9">
        <v>100</v>
      </c>
      <c r="CA46" s="9">
        <v>100</v>
      </c>
      <c r="CB46" s="9">
        <v>100</v>
      </c>
      <c r="CC46" s="9">
        <v>100</v>
      </c>
      <c r="CD46" s="9">
        <v>100</v>
      </c>
      <c r="CE46" s="9">
        <v>100</v>
      </c>
      <c r="CF46" s="9">
        <v>100</v>
      </c>
      <c r="CG46" s="9">
        <v>100</v>
      </c>
      <c r="CH46" s="9">
        <v>100</v>
      </c>
      <c r="CI46" s="9">
        <v>100</v>
      </c>
      <c r="CJ46" s="9">
        <v>100</v>
      </c>
      <c r="CK46" s="9"/>
      <c r="CL46" s="49">
        <v>810</v>
      </c>
    </row>
    <row r="47" spans="28:90" ht="39.75" hidden="1" customHeight="1" x14ac:dyDescent="0.25">
      <c r="AB47" s="207"/>
      <c r="AC47" s="296"/>
      <c r="AD47" s="297"/>
      <c r="AE47" s="297"/>
      <c r="AF47" s="304"/>
      <c r="AG47" s="304"/>
      <c r="AH47" s="304"/>
      <c r="AI47" s="247"/>
      <c r="AJ47" s="6"/>
      <c r="AK47" s="63" t="s">
        <v>45</v>
      </c>
      <c r="AL47" s="9"/>
      <c r="AM47" s="48"/>
      <c r="AN47" s="69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49"/>
    </row>
    <row r="48" spans="28:90" ht="39.75" hidden="1" customHeight="1" x14ac:dyDescent="0.25">
      <c r="AB48" s="207"/>
      <c r="AC48" s="296"/>
      <c r="AD48" s="306"/>
      <c r="AE48" s="304"/>
      <c r="AF48" s="306"/>
      <c r="AG48" s="304"/>
      <c r="AH48" s="304"/>
      <c r="AI48" s="247"/>
      <c r="AJ48" s="6"/>
      <c r="AK48" s="64" t="s">
        <v>41</v>
      </c>
      <c r="AL48" s="9"/>
      <c r="AM48" s="48"/>
      <c r="AN48" s="69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49"/>
    </row>
    <row r="49" spans="28:90" ht="30.75" customHeight="1" x14ac:dyDescent="0.25">
      <c r="AB49" s="207"/>
      <c r="AC49" s="358" t="s">
        <v>96</v>
      </c>
      <c r="AD49" s="252" t="s">
        <v>119</v>
      </c>
      <c r="AE49" s="314" t="s">
        <v>106</v>
      </c>
      <c r="AF49" s="314"/>
      <c r="AG49" s="316" t="s">
        <v>81</v>
      </c>
      <c r="AH49" s="316"/>
      <c r="AI49" s="247"/>
      <c r="AJ49" s="7">
        <f>IF(AD52=$AL$34,("1"),IF(AD52=$AL$35,("2"),IF(AD52=$AL$36,("3"),IF(AD52=$AL$37,("4"),(0.9)))))</f>
        <v>0.9</v>
      </c>
      <c r="AK49" s="64" t="s">
        <v>42</v>
      </c>
      <c r="AL49" s="9"/>
      <c r="AM49" s="48">
        <v>810</v>
      </c>
      <c r="AN49" s="69">
        <v>8.5</v>
      </c>
      <c r="AO49" s="6">
        <v>-75</v>
      </c>
      <c r="AP49" s="6">
        <v>-75</v>
      </c>
      <c r="AQ49" s="6">
        <v>75</v>
      </c>
      <c r="AR49" s="6">
        <v>80</v>
      </c>
      <c r="AS49" s="6">
        <v>80</v>
      </c>
      <c r="AT49" s="6">
        <v>85</v>
      </c>
      <c r="AU49" s="6">
        <v>85</v>
      </c>
      <c r="AV49" s="6">
        <v>90</v>
      </c>
      <c r="AW49" s="6">
        <v>95</v>
      </c>
      <c r="AX49" s="6">
        <v>95</v>
      </c>
      <c r="AY49" s="6">
        <v>100</v>
      </c>
      <c r="AZ49" s="6">
        <v>100</v>
      </c>
      <c r="BA49" s="6">
        <v>100</v>
      </c>
      <c r="BB49" s="6">
        <v>100</v>
      </c>
      <c r="BC49" s="6">
        <v>100</v>
      </c>
      <c r="BD49" s="6">
        <v>100</v>
      </c>
      <c r="BE49" s="6">
        <v>100</v>
      </c>
      <c r="BF49" s="6">
        <v>100</v>
      </c>
      <c r="BG49" s="6">
        <v>100</v>
      </c>
      <c r="BH49" s="6">
        <v>100</v>
      </c>
      <c r="BI49" s="6">
        <v>100</v>
      </c>
      <c r="BJ49" s="6">
        <v>100</v>
      </c>
      <c r="BK49" s="6">
        <v>100</v>
      </c>
      <c r="BL49" s="9">
        <v>100</v>
      </c>
      <c r="BM49" s="9">
        <v>100</v>
      </c>
      <c r="BN49" s="9">
        <v>100</v>
      </c>
      <c r="BO49" s="9">
        <v>100</v>
      </c>
      <c r="BP49" s="9">
        <v>100</v>
      </c>
      <c r="BQ49" s="9">
        <v>100</v>
      </c>
      <c r="BR49" s="9">
        <v>100</v>
      </c>
      <c r="BS49" s="9">
        <v>100</v>
      </c>
      <c r="BT49" s="9">
        <v>100</v>
      </c>
      <c r="BU49" s="9">
        <v>100</v>
      </c>
      <c r="BV49" s="9">
        <v>100</v>
      </c>
      <c r="BW49" s="9">
        <v>100</v>
      </c>
      <c r="BX49" s="9">
        <v>100</v>
      </c>
      <c r="BY49" s="9">
        <v>100</v>
      </c>
      <c r="BZ49" s="9">
        <v>100</v>
      </c>
      <c r="CA49" s="9">
        <v>100</v>
      </c>
      <c r="CB49" s="9">
        <v>100</v>
      </c>
      <c r="CC49" s="9">
        <v>100</v>
      </c>
      <c r="CD49" s="9">
        <v>100</v>
      </c>
      <c r="CE49" s="9">
        <v>100</v>
      </c>
      <c r="CF49" s="9">
        <v>100</v>
      </c>
      <c r="CG49" s="9">
        <v>100</v>
      </c>
      <c r="CH49" s="9">
        <v>100</v>
      </c>
      <c r="CI49" s="9">
        <v>100</v>
      </c>
      <c r="CJ49" s="9">
        <v>100</v>
      </c>
      <c r="CK49" s="9"/>
      <c r="CL49" s="49">
        <v>825</v>
      </c>
    </row>
    <row r="50" spans="28:90" ht="39.950000000000003" customHeight="1" thickBot="1" x14ac:dyDescent="0.3">
      <c r="AB50" s="207"/>
      <c r="AC50" s="359"/>
      <c r="AD50" s="232"/>
      <c r="AE50" s="315"/>
      <c r="AF50" s="315"/>
      <c r="AG50" s="317"/>
      <c r="AH50" s="317"/>
      <c r="AI50" s="247"/>
      <c r="AJ50" s="7">
        <f>IF(AD53=$AK$47,("1"),IF(AD53=$AK$48,("2"),IF(AD53=$AK$49,("3"),IF(AD53=$AK$50,("4"),IF(AD53=$AK$51,("5"),(0.9))))))</f>
        <v>0.9</v>
      </c>
      <c r="AK50" s="64" t="s">
        <v>43</v>
      </c>
      <c r="AL50" s="9"/>
      <c r="AM50" s="54">
        <v>825</v>
      </c>
      <c r="AN50" s="51">
        <v>8</v>
      </c>
      <c r="AO50" s="50">
        <v>-75</v>
      </c>
      <c r="AP50" s="50">
        <v>75</v>
      </c>
      <c r="AQ50" s="50">
        <v>80</v>
      </c>
      <c r="AR50" s="50">
        <v>80</v>
      </c>
      <c r="AS50" s="50">
        <v>85</v>
      </c>
      <c r="AT50" s="50">
        <v>85</v>
      </c>
      <c r="AU50" s="50">
        <v>90</v>
      </c>
      <c r="AV50" s="50">
        <v>95</v>
      </c>
      <c r="AW50" s="50">
        <v>95</v>
      </c>
      <c r="AX50" s="50">
        <v>100</v>
      </c>
      <c r="AY50" s="50">
        <v>100</v>
      </c>
      <c r="AZ50" s="50">
        <v>100</v>
      </c>
      <c r="BA50" s="50">
        <v>100</v>
      </c>
      <c r="BB50" s="50">
        <v>100</v>
      </c>
      <c r="BC50" s="6">
        <v>100</v>
      </c>
      <c r="BD50" s="6">
        <v>100</v>
      </c>
      <c r="BE50" s="6">
        <v>100</v>
      </c>
      <c r="BF50" s="6">
        <v>100</v>
      </c>
      <c r="BG50" s="6">
        <v>100</v>
      </c>
      <c r="BH50" s="6">
        <v>100</v>
      </c>
      <c r="BI50" s="6">
        <v>100</v>
      </c>
      <c r="BJ50" s="6">
        <v>100</v>
      </c>
      <c r="BK50" s="6">
        <v>100</v>
      </c>
      <c r="BL50" s="9">
        <v>100</v>
      </c>
      <c r="BM50" s="9">
        <v>100</v>
      </c>
      <c r="BN50" s="52">
        <v>100</v>
      </c>
      <c r="BO50" s="52">
        <v>100</v>
      </c>
      <c r="BP50" s="52">
        <v>100</v>
      </c>
      <c r="BQ50" s="52">
        <v>100</v>
      </c>
      <c r="BR50" s="52">
        <v>100</v>
      </c>
      <c r="BS50" s="52">
        <v>100</v>
      </c>
      <c r="BT50" s="52">
        <v>100</v>
      </c>
      <c r="BU50" s="52">
        <v>100</v>
      </c>
      <c r="BV50" s="52">
        <v>100</v>
      </c>
      <c r="BW50" s="52">
        <v>100</v>
      </c>
      <c r="BX50" s="52">
        <v>100</v>
      </c>
      <c r="BY50" s="52">
        <v>100</v>
      </c>
      <c r="BZ50" s="52">
        <v>100</v>
      </c>
      <c r="CA50" s="52">
        <v>100</v>
      </c>
      <c r="CB50" s="52">
        <v>100</v>
      </c>
      <c r="CC50" s="52">
        <v>100</v>
      </c>
      <c r="CD50" s="52">
        <v>100</v>
      </c>
      <c r="CE50" s="52">
        <v>100</v>
      </c>
      <c r="CF50" s="52">
        <v>100</v>
      </c>
      <c r="CG50" s="52">
        <v>100</v>
      </c>
      <c r="CH50" s="52">
        <v>100</v>
      </c>
      <c r="CI50" s="52">
        <v>100</v>
      </c>
      <c r="CJ50" s="52">
        <v>100</v>
      </c>
      <c r="CK50" s="52"/>
      <c r="CL50" s="49">
        <v>835</v>
      </c>
    </row>
    <row r="51" spans="28:90" ht="39.950000000000003" customHeight="1" thickTop="1" thickBot="1" x14ac:dyDescent="0.3">
      <c r="AB51" s="207"/>
      <c r="AC51" s="360"/>
      <c r="AD51" s="253" t="s">
        <v>107</v>
      </c>
      <c r="AE51" s="326"/>
      <c r="AF51" s="326"/>
      <c r="AG51" s="326"/>
      <c r="AH51" s="327"/>
      <c r="AI51" s="235" t="str">
        <f>IF(AE51=$AU$55,4,IF(AE51=$AV$55,3,IF(AE51=$AW$55,2,IF(AE51=$AX$55,1,IF(AE51=$AY$55,0,"xxx")))))</f>
        <v>xxx</v>
      </c>
      <c r="AJ51" s="7">
        <f>IF(AD54=$AL$40,("1"),IF(AD54=$AL$41,("2"),IF(AD54=$AL$42,("3"),IF(AD54=$AL$43,("4"),IF(AD54=$AL$44,("5"),(0.9))))))</f>
        <v>0.9</v>
      </c>
      <c r="AK51" s="64" t="s">
        <v>44</v>
      </c>
      <c r="AL51" s="9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35"/>
      <c r="BD51" s="35"/>
      <c r="BE51" s="35"/>
      <c r="BF51" s="35"/>
      <c r="BG51" s="35"/>
      <c r="BH51" s="35"/>
      <c r="BI51" s="35"/>
      <c r="BJ51" s="35"/>
      <c r="BK51" s="35"/>
      <c r="BL51" s="34"/>
      <c r="BM51" s="34"/>
      <c r="CL51" s="34"/>
    </row>
    <row r="52" spans="28:90" ht="39.950000000000003" customHeight="1" thickBot="1" x14ac:dyDescent="0.3">
      <c r="AB52" s="207"/>
      <c r="AC52" s="254" t="s">
        <v>36</v>
      </c>
      <c r="AD52" s="237"/>
      <c r="AE52" s="334" t="s">
        <v>87</v>
      </c>
      <c r="AF52" s="334"/>
      <c r="AG52" s="334"/>
      <c r="AH52" s="335"/>
      <c r="AI52" s="235" t="str">
        <f>IF(ISNUMBER(VALUE(AE58)),VALUE(AE58),"xxx")</f>
        <v>xxx</v>
      </c>
      <c r="AJ52" s="7">
        <f>IF(AD55=$AK$40,("1"),IF(AD55=$AK$41,("2"),IF(AD55=$AK$42,("3"),IF(AD55=$AK$43,("4"),IF(AD55=$AK$44,("5"),(0.9))))))</f>
        <v>0.9</v>
      </c>
      <c r="AK52" s="53"/>
      <c r="AL52" s="9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9"/>
      <c r="BM52" s="9"/>
    </row>
    <row r="53" spans="28:90" ht="39.950000000000003" customHeight="1" thickBot="1" x14ac:dyDescent="0.3">
      <c r="AB53" s="207"/>
      <c r="AC53" s="254" t="s">
        <v>35</v>
      </c>
      <c r="AD53" s="238"/>
      <c r="AE53" s="331"/>
      <c r="AF53" s="332"/>
      <c r="AG53" s="332"/>
      <c r="AH53" s="333"/>
      <c r="AI53" s="235" t="str">
        <f>IF(ISNUMBER(VALUE(AF58)),VALUE(AF58),"xxx")</f>
        <v>xxx</v>
      </c>
      <c r="AJ53" s="69" t="str">
        <f>IF(AE55=$AK$33,(""),IF(AE55=$AL$54,("0"),IF(AE55=$AL$55,("0"),IF(AE55=$AL$56,("1"),IF(AE55=$AL$57,("2"),IF(AE55=$AL$58,("3"),IF(AE55=$AL$59,("4"),(""))))))))</f>
        <v/>
      </c>
      <c r="AK53" s="9"/>
      <c r="AL53" s="9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9"/>
      <c r="BM53" s="9"/>
    </row>
    <row r="54" spans="28:90" ht="39.950000000000003" customHeight="1" x14ac:dyDescent="0.25">
      <c r="AB54" s="207"/>
      <c r="AC54" s="254" t="s">
        <v>26</v>
      </c>
      <c r="AD54" s="238"/>
      <c r="AE54" s="334" t="s">
        <v>88</v>
      </c>
      <c r="AF54" s="334"/>
      <c r="AG54" s="334"/>
      <c r="AH54" s="335"/>
      <c r="AI54" s="247"/>
      <c r="AJ54" s="7">
        <f>(AJ49+AJ50+AJ51+AJ52)/4</f>
        <v>0.9</v>
      </c>
      <c r="AK54" s="9"/>
      <c r="AL54" s="40" t="s">
        <v>83</v>
      </c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9"/>
      <c r="BM54" s="9"/>
    </row>
    <row r="55" spans="28:90" ht="39.950000000000003" customHeight="1" thickBot="1" x14ac:dyDescent="0.3">
      <c r="AB55" s="207"/>
      <c r="AC55" s="254" t="s">
        <v>62</v>
      </c>
      <c r="AD55" s="239"/>
      <c r="AE55" s="338"/>
      <c r="AF55" s="339"/>
      <c r="AG55" s="339"/>
      <c r="AH55" s="340"/>
      <c r="AI55" s="247"/>
      <c r="AJ55" s="68" t="e">
        <f>MATCH(AJ58,$AT$56:$AT$60,0)</f>
        <v>#N/A</v>
      </c>
      <c r="AK55" s="9"/>
      <c r="AL55" s="56" t="s">
        <v>234</v>
      </c>
      <c r="AM55" s="6"/>
      <c r="AN55" s="6"/>
      <c r="AO55" s="6"/>
      <c r="AP55" s="6"/>
      <c r="AQ55" s="6"/>
      <c r="AR55" s="6"/>
      <c r="AS55" s="6"/>
      <c r="AT55" s="32"/>
      <c r="AU55" s="32" t="s">
        <v>48</v>
      </c>
      <c r="AV55" s="32" t="s">
        <v>49</v>
      </c>
      <c r="AW55" s="32" t="s">
        <v>50</v>
      </c>
      <c r="AX55" s="32" t="s">
        <v>47</v>
      </c>
      <c r="AY55" s="32" t="s">
        <v>46</v>
      </c>
      <c r="AZ55" s="32" t="s">
        <v>65</v>
      </c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60"/>
      <c r="BM55" s="9"/>
    </row>
    <row r="56" spans="28:90" ht="39.950000000000003" customHeight="1" thickTop="1" x14ac:dyDescent="0.25">
      <c r="AB56" s="207"/>
      <c r="AC56" s="255" t="s">
        <v>84</v>
      </c>
      <c r="AD56" s="374"/>
      <c r="AE56" s="374"/>
      <c r="AF56" s="374"/>
      <c r="AG56" s="374"/>
      <c r="AH56" s="374"/>
      <c r="AI56" s="247"/>
      <c r="AJ56" s="7" t="e">
        <f>MATCH(AE51,$AU$55:$AZ$55,0)</f>
        <v>#N/A</v>
      </c>
      <c r="AK56" s="9"/>
      <c r="AL56" s="56" t="s">
        <v>235</v>
      </c>
      <c r="AM56" s="6"/>
      <c r="AN56" s="6"/>
      <c r="AO56" s="6"/>
      <c r="AP56" s="6"/>
      <c r="AQ56" s="6"/>
      <c r="AR56" s="6"/>
      <c r="AS56" s="6"/>
      <c r="AT56" s="32">
        <v>1</v>
      </c>
      <c r="AU56" s="32" t="s">
        <v>93</v>
      </c>
      <c r="AV56" s="32" t="s">
        <v>91</v>
      </c>
      <c r="AW56" s="32" t="s">
        <v>55</v>
      </c>
      <c r="AX56" s="32" t="s">
        <v>56</v>
      </c>
      <c r="AY56" s="32" t="s">
        <v>58</v>
      </c>
      <c r="AZ56" s="32" t="s">
        <v>65</v>
      </c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60"/>
      <c r="BM56" s="9"/>
    </row>
    <row r="57" spans="28:90" ht="39.950000000000003" customHeight="1" thickBot="1" x14ac:dyDescent="0.3">
      <c r="AB57" s="207"/>
      <c r="AC57" s="256" t="s">
        <v>51</v>
      </c>
      <c r="AD57" s="375" t="e">
        <f>INDEX($AU$56:$AZ$60,AJ55,AJ56)</f>
        <v>#N/A</v>
      </c>
      <c r="AE57" s="375"/>
      <c r="AF57" s="375"/>
      <c r="AG57" s="375"/>
      <c r="AH57" s="375"/>
      <c r="AI57" s="247"/>
      <c r="AJ57" s="7"/>
      <c r="AK57" s="9"/>
      <c r="AL57" s="56" t="s">
        <v>229</v>
      </c>
      <c r="AM57" s="6"/>
      <c r="AN57" s="6"/>
      <c r="AO57" s="6"/>
      <c r="AP57" s="6"/>
      <c r="AQ57" s="6"/>
      <c r="AR57" s="6"/>
      <c r="AS57" s="6"/>
      <c r="AT57" s="32">
        <v>2</v>
      </c>
      <c r="AU57" s="32" t="s">
        <v>93</v>
      </c>
      <c r="AV57" s="32" t="s">
        <v>92</v>
      </c>
      <c r="AW57" s="32" t="s">
        <v>55</v>
      </c>
      <c r="AX57" s="32" t="s">
        <v>66</v>
      </c>
      <c r="AY57" s="32" t="s">
        <v>59</v>
      </c>
      <c r="AZ57" s="32" t="s">
        <v>65</v>
      </c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60"/>
      <c r="BM57" s="9"/>
    </row>
    <row r="58" spans="28:90" ht="39.950000000000003" customHeight="1" thickBot="1" x14ac:dyDescent="0.3">
      <c r="AB58" s="207"/>
      <c r="AC58" s="207"/>
      <c r="AD58" s="257" t="s">
        <v>108</v>
      </c>
      <c r="AE58" s="244" t="str">
        <f>IF(AE51=$AZ$55,"DA",IF(AE51=$AY$55,1,IF(AE51=$AX$55,2,IF(AE51=$AW$55,3,IF(AE51=$AV$55,4,"Erreur")))))</f>
        <v>Erreur</v>
      </c>
      <c r="AF58" s="244" t="e">
        <f>IF(AD59=$AL$67,0,IF(AD59=$AL$68,1,IF(AD59=$AL$69,2,IF(AD59=$AL$70,3,IF(AD59=$AL$71,4,"")))))</f>
        <v>#N/A</v>
      </c>
      <c r="AG58" s="245">
        <v>0</v>
      </c>
      <c r="AH58" s="246" t="str">
        <f>IF(AE53=$AL$55,0,IF(AE53=$AL$56,1,IF(AE53=$AL$57,2,IF(AE53=$AL$58,3,IF(AE53=$AL$59,4,"Erreur")))))</f>
        <v>Erreur</v>
      </c>
      <c r="AI58" s="247"/>
      <c r="AJ58" s="7">
        <f>ROUNDDOWN(AJ54,0)</f>
        <v>0</v>
      </c>
      <c r="AK58" s="9"/>
      <c r="AL58" s="56" t="s">
        <v>236</v>
      </c>
      <c r="AM58" s="6"/>
      <c r="AN58" s="6"/>
      <c r="AO58" s="6"/>
      <c r="AP58" s="6"/>
      <c r="AQ58" s="6"/>
      <c r="AR58" s="6"/>
      <c r="AS58" s="6"/>
      <c r="AT58" s="32">
        <v>3</v>
      </c>
      <c r="AU58" s="32" t="s">
        <v>93</v>
      </c>
      <c r="AV58" s="32" t="s">
        <v>52</v>
      </c>
      <c r="AW58" s="32" t="s">
        <v>61</v>
      </c>
      <c r="AX58" s="32" t="s">
        <v>57</v>
      </c>
      <c r="AY58" s="32" t="s">
        <v>60</v>
      </c>
      <c r="AZ58" s="32" t="s">
        <v>65</v>
      </c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60"/>
      <c r="BM58" s="9"/>
    </row>
    <row r="59" spans="28:90" ht="21.75" customHeight="1" thickBot="1" x14ac:dyDescent="0.3">
      <c r="AB59" s="207"/>
      <c r="AC59" s="248" t="s">
        <v>78</v>
      </c>
      <c r="AD59" s="247" t="e">
        <f>HLOOKUP($AC$46,'Coureur 1'!AE59:AH60,2,FALSE)</f>
        <v>#N/A</v>
      </c>
      <c r="AE59" s="207"/>
      <c r="AF59" s="207"/>
      <c r="AG59" s="207"/>
      <c r="AH59" s="207"/>
      <c r="AI59" s="247"/>
      <c r="AJ59" s="6"/>
      <c r="AK59" s="9"/>
      <c r="AL59" s="62" t="s">
        <v>82</v>
      </c>
      <c r="AM59" s="6"/>
      <c r="AN59" s="6"/>
      <c r="AO59" s="6"/>
      <c r="AP59" s="6"/>
      <c r="AQ59" s="6"/>
      <c r="AR59" s="6"/>
      <c r="AS59" s="6"/>
      <c r="AT59" s="32">
        <v>4</v>
      </c>
      <c r="AU59" s="32" t="s">
        <v>93</v>
      </c>
      <c r="AV59" s="32" t="s">
        <v>53</v>
      </c>
      <c r="AW59" s="32" t="s">
        <v>54</v>
      </c>
      <c r="AX59" s="32" t="s">
        <v>93</v>
      </c>
      <c r="AY59" s="32" t="s">
        <v>93</v>
      </c>
      <c r="AZ59" s="32" t="s">
        <v>65</v>
      </c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60"/>
      <c r="BM59" s="9"/>
    </row>
    <row r="60" spans="28:90" ht="39.75" hidden="1" customHeight="1" x14ac:dyDescent="0.25">
      <c r="AB60" s="207"/>
      <c r="AC60" s="296"/>
      <c r="AD60" s="297"/>
      <c r="AE60" s="298"/>
      <c r="AF60" s="268"/>
      <c r="AG60" s="268"/>
      <c r="AH60" s="268"/>
      <c r="AI60" s="247"/>
      <c r="AJ60" s="6"/>
      <c r="AK60" s="9"/>
      <c r="AL60" s="9"/>
      <c r="AM60" s="6"/>
      <c r="AN60" s="6"/>
      <c r="AO60" s="6"/>
      <c r="AP60" s="6"/>
      <c r="AQ60" s="6"/>
      <c r="AR60" s="6"/>
      <c r="AS60" s="6"/>
      <c r="AT60" s="32">
        <v>5</v>
      </c>
      <c r="AU60" s="32" t="s">
        <v>93</v>
      </c>
      <c r="AV60" s="32" t="s">
        <v>93</v>
      </c>
      <c r="AW60" s="32" t="s">
        <v>93</v>
      </c>
      <c r="AX60" s="32" t="s">
        <v>93</v>
      </c>
      <c r="AY60" s="32" t="s">
        <v>93</v>
      </c>
      <c r="AZ60" s="32" t="s">
        <v>65</v>
      </c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60"/>
      <c r="BM60" s="9"/>
    </row>
    <row r="61" spans="28:90" ht="39.75" hidden="1" customHeight="1" x14ac:dyDescent="0.25">
      <c r="AB61" s="207"/>
      <c r="AC61" s="299"/>
      <c r="AD61" s="299"/>
      <c r="AE61" s="300"/>
      <c r="AF61" s="299"/>
      <c r="AG61" s="268"/>
      <c r="AH61" s="301"/>
      <c r="AI61" s="247"/>
      <c r="AJ61" s="7" t="e">
        <f>MATCH(AE60,$AU$55:$AZ$55,0)</f>
        <v>#N/A</v>
      </c>
      <c r="AK61" s="9"/>
      <c r="AL61" s="9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9"/>
      <c r="BM61" s="9"/>
    </row>
    <row r="62" spans="28:90" ht="39.950000000000003" customHeight="1" x14ac:dyDescent="0.25">
      <c r="AB62" s="227"/>
      <c r="AC62" s="228" t="s">
        <v>97</v>
      </c>
      <c r="AD62" s="229" t="s">
        <v>94</v>
      </c>
      <c r="AE62" s="318" t="s">
        <v>106</v>
      </c>
      <c r="AF62" s="319"/>
      <c r="AG62" s="322" t="s">
        <v>81</v>
      </c>
      <c r="AH62" s="323"/>
      <c r="AI62" s="241"/>
      <c r="AJ62" s="7">
        <f>IF(AD65=$AL$34,("1"),IF(AD65=$AL$35,("2"),IF(AD65=$AL$36,("3"),IF(AD65=$AL$37,("4"),(0.9)))))</f>
        <v>0.9</v>
      </c>
      <c r="AK62" s="9"/>
      <c r="AL62" s="9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9"/>
      <c r="BM62" s="9"/>
    </row>
    <row r="63" spans="28:90" ht="39.950000000000003" customHeight="1" thickBot="1" x14ac:dyDescent="0.3">
      <c r="AB63" s="227"/>
      <c r="AC63" s="231"/>
      <c r="AD63" s="232"/>
      <c r="AE63" s="320"/>
      <c r="AF63" s="321"/>
      <c r="AG63" s="324"/>
      <c r="AH63" s="325"/>
      <c r="AI63" s="241"/>
      <c r="AJ63" s="7">
        <f>IF(AD66=$AK$47,("1"),IF(AD66=$AK$48,("2"),IF(AD66=$AK$49,("3"),IF(AD66=$AK$50,("4"),IF(AD66=$AK$51,("5"),(0.9))))))</f>
        <v>0.9</v>
      </c>
      <c r="AK63" s="9"/>
      <c r="AL63" s="9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9"/>
      <c r="BM63" s="9"/>
    </row>
    <row r="64" spans="28:90" ht="39.950000000000003" customHeight="1" thickTop="1" thickBot="1" x14ac:dyDescent="0.3">
      <c r="AB64" s="227"/>
      <c r="AC64" s="233"/>
      <c r="AD64" s="234" t="s">
        <v>107</v>
      </c>
      <c r="AE64" s="326"/>
      <c r="AF64" s="326"/>
      <c r="AG64" s="326"/>
      <c r="AH64" s="327"/>
      <c r="AI64" s="235" t="str">
        <f>IF(AE64=$AU$55,4,IF(AE64=$AV$55,3,IF(AE64=$AW$55,2,IF(AE64=$AX$55,1,IF(AE64=$AY$55,0,"xxx")))))</f>
        <v>xxx</v>
      </c>
      <c r="AJ64" s="7">
        <f>IF(AD67=$AL$40,("1"),IF(AD67=$AL$41,("2"),IF(AD67=$AL$42,("3"),IF(AD67=$AL$43,("4"),IF(AD67=$AL$44,("5"),(0.9))))))</f>
        <v>0.9</v>
      </c>
      <c r="AK64" s="9"/>
      <c r="AL64" s="9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9"/>
      <c r="BM64" s="9"/>
    </row>
    <row r="65" spans="28:65" ht="39.950000000000003" customHeight="1" x14ac:dyDescent="0.25">
      <c r="AB65" s="227"/>
      <c r="AC65" s="236" t="s">
        <v>36</v>
      </c>
      <c r="AD65" s="237"/>
      <c r="AE65" s="328" t="s">
        <v>87</v>
      </c>
      <c r="AF65" s="329"/>
      <c r="AG65" s="329"/>
      <c r="AH65" s="330"/>
      <c r="AI65" s="235" t="str">
        <f>IF(ISNUMBER(VALUE(AE71)),VALUE(AE71),"xxx")</f>
        <v>xxx</v>
      </c>
      <c r="AJ65" s="7">
        <f>IF(AD68=$AK$40,("1"),IF(AD68=$AK$41,("2"),IF(AD68=$AK$42,("3"),IF(AD68=$AK$43,("4"),IF(AD68=$AK$44,("5"),(0.9))))))</f>
        <v>0.9</v>
      </c>
      <c r="AK65" s="9"/>
      <c r="AL65" s="9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9"/>
      <c r="BM65" s="9"/>
    </row>
    <row r="66" spans="28:65" ht="39.950000000000003" customHeight="1" x14ac:dyDescent="0.25">
      <c r="AB66" s="227"/>
      <c r="AC66" s="236" t="s">
        <v>35</v>
      </c>
      <c r="AD66" s="238"/>
      <c r="AE66" s="331"/>
      <c r="AF66" s="332"/>
      <c r="AG66" s="332"/>
      <c r="AH66" s="333"/>
      <c r="AI66" s="235" t="str">
        <f>IF(ISNUMBER(VALUE(AF71)),VALUE(AF71),"xxx")</f>
        <v>xxx</v>
      </c>
      <c r="AJ66" s="69" t="str">
        <f>IF(AE68=$AK$33,(""),IF(AE68=$AL$54,("0"),IF(AE68=$AL$55,("0"),IF(AE68=$AL$56,("1"),IF(AE68=$AL$57,("2"),IF(AE68=$AL$58,("3"),IF(AE68=$AL$59,("4"),(""))))))))</f>
        <v/>
      </c>
      <c r="AK66" s="9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9"/>
      <c r="BM66" s="9"/>
    </row>
    <row r="67" spans="28:65" ht="39.950000000000003" customHeight="1" x14ac:dyDescent="0.25">
      <c r="AB67" s="227"/>
      <c r="AC67" s="236" t="s">
        <v>26</v>
      </c>
      <c r="AD67" s="238"/>
      <c r="AE67" s="328" t="s">
        <v>88</v>
      </c>
      <c r="AF67" s="329"/>
      <c r="AG67" s="329"/>
      <c r="AH67" s="330"/>
      <c r="AI67" s="235"/>
      <c r="AJ67" s="7">
        <f>(AJ62+AJ63+AJ64+AJ65)/4</f>
        <v>0.9</v>
      </c>
      <c r="AK67" s="9"/>
      <c r="AL67" s="6" t="s">
        <v>232</v>
      </c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9"/>
      <c r="BM67" s="9"/>
    </row>
    <row r="68" spans="28:65" ht="39.950000000000003" customHeight="1" thickBot="1" x14ac:dyDescent="0.3">
      <c r="AB68" s="227"/>
      <c r="AC68" s="236" t="s">
        <v>62</v>
      </c>
      <c r="AD68" s="239"/>
      <c r="AE68" s="338"/>
      <c r="AF68" s="339"/>
      <c r="AG68" s="339"/>
      <c r="AH68" s="340"/>
      <c r="AI68" s="235"/>
      <c r="AJ68" s="68" t="e">
        <f>MATCH(AJ71,$AT$56:$AT$60,0)</f>
        <v>#N/A</v>
      </c>
      <c r="AK68" s="9"/>
      <c r="AL68" s="6" t="s">
        <v>233</v>
      </c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9"/>
      <c r="BM68" s="9"/>
    </row>
    <row r="69" spans="28:65" ht="39.950000000000003" customHeight="1" thickTop="1" x14ac:dyDescent="0.25">
      <c r="AB69" s="227"/>
      <c r="AC69" s="240" t="s">
        <v>84</v>
      </c>
      <c r="AD69" s="341"/>
      <c r="AE69" s="342"/>
      <c r="AF69" s="342"/>
      <c r="AG69" s="342"/>
      <c r="AH69" s="342"/>
      <c r="AI69" s="241"/>
      <c r="AJ69" s="7" t="e">
        <f>MATCH(AE64,$AU$55:$AZ$55,0)</f>
        <v>#N/A</v>
      </c>
      <c r="AK69" s="9"/>
      <c r="AL69" s="6" t="s">
        <v>230</v>
      </c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9"/>
      <c r="BM69" s="9"/>
    </row>
    <row r="70" spans="28:65" ht="39.950000000000003" customHeight="1" thickBot="1" x14ac:dyDescent="0.3">
      <c r="AB70" s="227"/>
      <c r="AC70" s="242" t="s">
        <v>51</v>
      </c>
      <c r="AD70" s="361" t="e">
        <f>INDEX($AU$56:$AZ$60,AJ68,AJ69)</f>
        <v>#N/A</v>
      </c>
      <c r="AE70" s="362"/>
      <c r="AF70" s="362"/>
      <c r="AG70" s="362"/>
      <c r="AH70" s="262"/>
      <c r="AI70" s="241"/>
      <c r="AJ70" s="7"/>
      <c r="AK70" s="9"/>
      <c r="AL70" s="6" t="s">
        <v>237</v>
      </c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9"/>
      <c r="BM70" s="9"/>
    </row>
    <row r="71" spans="28:65" ht="39.950000000000003" customHeight="1" thickBot="1" x14ac:dyDescent="0.3">
      <c r="AB71" s="207"/>
      <c r="AC71" s="207"/>
      <c r="AD71" s="263" t="s">
        <v>108</v>
      </c>
      <c r="AE71" s="244" t="str">
        <f>IF(AE64=$AZ$55,"DA",IF(AE64=$AY$55,1,IF(AE64=$AX$55,2,IF(AE64=$AW$55,3,IF(AE64=$AV$55,4,"Erreur")))))</f>
        <v>Erreur</v>
      </c>
      <c r="AF71" s="244" t="e">
        <f>IF(AD72=$AL$67,0,IF(AD72=$AL$68,1,IF(AD72=$AL$69,2,IF(AD72=$AL$70,3,IF(AD72=$AL$71,4,"")))))</f>
        <v>#N/A</v>
      </c>
      <c r="AG71" s="245">
        <v>0</v>
      </c>
      <c r="AH71" s="246" t="str">
        <f>IF(AE66=$AL$55,0,IF(AE66=$AL$56,1,IF(AE66=$AL$57,2,IF(AE66=$AL$58,3,IF(AE66=$AL$59,4,"Erreur")))))</f>
        <v>Erreur</v>
      </c>
      <c r="AI71" s="235"/>
      <c r="AJ71" s="7">
        <f>ROUNDDOWN(AJ67,0)</f>
        <v>0</v>
      </c>
      <c r="AK71" s="9"/>
      <c r="AL71" s="6" t="s">
        <v>231</v>
      </c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9"/>
      <c r="BM71" s="9"/>
    </row>
    <row r="72" spans="28:65" ht="15" customHeight="1" x14ac:dyDescent="0.25">
      <c r="AB72" s="207"/>
      <c r="AC72" s="248" t="s">
        <v>78</v>
      </c>
      <c r="AD72" s="247" t="e">
        <f>HLOOKUP($AC$46,'Coureur 1'!AE72:AH73,2,FALSE)</f>
        <v>#N/A</v>
      </c>
      <c r="AE72" s="207"/>
      <c r="AF72" s="207"/>
      <c r="AG72" s="207"/>
      <c r="AH72" s="207"/>
      <c r="AI72" s="247"/>
      <c r="AJ72" s="6"/>
      <c r="AK72" s="9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9"/>
      <c r="BM72" s="9"/>
    </row>
    <row r="73" spans="28:65" ht="39.75" hidden="1" customHeight="1" x14ac:dyDescent="0.25">
      <c r="AB73" s="207"/>
      <c r="AC73" s="296"/>
      <c r="AD73" s="297"/>
      <c r="AE73" s="298"/>
      <c r="AF73" s="268"/>
      <c r="AG73" s="268"/>
      <c r="AH73" s="268"/>
      <c r="AI73" s="247"/>
      <c r="AJ73" s="6"/>
      <c r="AK73" s="9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9"/>
      <c r="BM73" s="9"/>
    </row>
    <row r="74" spans="28:65" ht="7.5" customHeight="1" x14ac:dyDescent="0.25">
      <c r="AB74" s="207"/>
      <c r="AC74" s="268"/>
      <c r="AD74" s="302"/>
      <c r="AE74" s="302"/>
      <c r="AF74" s="268"/>
      <c r="AG74" s="268"/>
      <c r="AH74" s="268"/>
      <c r="AI74" s="247"/>
      <c r="AJ74" s="8"/>
      <c r="AK74" s="9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9"/>
      <c r="BM74" s="9"/>
    </row>
    <row r="75" spans="28:65" ht="30" customHeight="1" x14ac:dyDescent="0.25">
      <c r="AB75" s="207"/>
      <c r="AC75" s="312" t="s">
        <v>98</v>
      </c>
      <c r="AD75" s="252" t="s">
        <v>94</v>
      </c>
      <c r="AE75" s="314" t="s">
        <v>106</v>
      </c>
      <c r="AF75" s="314"/>
      <c r="AG75" s="316" t="s">
        <v>81</v>
      </c>
      <c r="AH75" s="316"/>
      <c r="AI75" s="247"/>
      <c r="AJ75" s="7">
        <f>IF(AD78=$AL$34,("1"),IF(AD78=$AL$35,("2"),IF(AD78=$AL$36,("3"),IF(AD78=$AL$37,("4"),(0.9)))))</f>
        <v>0.9</v>
      </c>
      <c r="AK75" s="9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9"/>
      <c r="BM75" s="9"/>
    </row>
    <row r="76" spans="28:65" ht="39.950000000000003" customHeight="1" thickBot="1" x14ac:dyDescent="0.3">
      <c r="AB76" s="207"/>
      <c r="AC76" s="312"/>
      <c r="AD76" s="232"/>
      <c r="AE76" s="315"/>
      <c r="AF76" s="315"/>
      <c r="AG76" s="317"/>
      <c r="AH76" s="317"/>
      <c r="AI76" s="247"/>
      <c r="AJ76" s="7">
        <f>IF(AD79=$AK$47,("1"),IF(AD79=$AK$48,("2"),IF(AD79=$AK$49,("3"),IF(AD79=$AK$50,("4"),IF(AD79=$AK$51,("5"),(0.9))))))</f>
        <v>0.9</v>
      </c>
      <c r="AK76" s="9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9"/>
      <c r="BM76" s="9"/>
    </row>
    <row r="77" spans="28:65" ht="39.950000000000003" customHeight="1" thickTop="1" thickBot="1" x14ac:dyDescent="0.3">
      <c r="AB77" s="207"/>
      <c r="AC77" s="313"/>
      <c r="AD77" s="253" t="s">
        <v>107</v>
      </c>
      <c r="AE77" s="326"/>
      <c r="AF77" s="326"/>
      <c r="AG77" s="326"/>
      <c r="AH77" s="327"/>
      <c r="AI77" s="235" t="str">
        <f>IF(AE77=$AU$55,4,IF(AE77=$AV$55,3,IF(AE77=$AW$55,2,IF(AE77=$AX$55,1,IF(AE77=$AY$55,0,"xxx")))))</f>
        <v>xxx</v>
      </c>
      <c r="AJ77" s="7">
        <f>IF(AD80=$AL$40,("1"),IF(AD80=$AL$41,("2"),IF(AD80=$AL$42,("3"),IF(AD80=$AL$43,("4"),IF(AD80=$AL$44,("5"),(0.9))))))</f>
        <v>0.9</v>
      </c>
      <c r="AK77" s="9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9"/>
      <c r="BM77" s="9"/>
    </row>
    <row r="78" spans="28:65" ht="39.950000000000003" customHeight="1" x14ac:dyDescent="0.25">
      <c r="AB78" s="207"/>
      <c r="AC78" s="254" t="s">
        <v>36</v>
      </c>
      <c r="AD78" s="303"/>
      <c r="AE78" s="334" t="s">
        <v>87</v>
      </c>
      <c r="AF78" s="334"/>
      <c r="AG78" s="334"/>
      <c r="AH78" s="335"/>
      <c r="AI78" s="235" t="str">
        <f>IF(ISNUMBER(VALUE(AE84)),VALUE(AE84),"xxx")</f>
        <v>xxx</v>
      </c>
      <c r="AJ78" s="7">
        <f>IF(AD81=$AK$40,("1"),IF(AD81=$AK$41,("2"),IF(AD81=$AK$42,("3"),IF(AD81=$AK$43,("4"),IF(AD81=$AK$44,("5"),(0.9))))))</f>
        <v>0.9</v>
      </c>
      <c r="AK78" s="9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9"/>
      <c r="BM78" s="9"/>
    </row>
    <row r="79" spans="28:65" ht="39.950000000000003" customHeight="1" x14ac:dyDescent="0.25">
      <c r="AB79" s="207"/>
      <c r="AC79" s="254" t="s">
        <v>35</v>
      </c>
      <c r="AD79" s="238"/>
      <c r="AE79" s="331"/>
      <c r="AF79" s="332"/>
      <c r="AG79" s="332"/>
      <c r="AH79" s="333"/>
      <c r="AI79" s="235" t="str">
        <f>IF(ISNUMBER(VALUE(AF84)),VALUE(AF84),"xxx")</f>
        <v>xxx</v>
      </c>
      <c r="AJ79" s="69" t="str">
        <f>IF(AE81=$AK$33,(""),IF(AE81=$AL$54,("0"),IF(AE81=$AL$55,("0"),IF(AE81=$AL$56,("1"),IF(AE81=$AL$57,("2"),IF(AE81=$AL$58,("3"),IF(AE81=$AL$59,("4"),(""))))))))</f>
        <v/>
      </c>
      <c r="AK79" s="9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9"/>
      <c r="BM79" s="9"/>
    </row>
    <row r="80" spans="28:65" ht="39.75" customHeight="1" x14ac:dyDescent="0.25">
      <c r="AB80" s="207"/>
      <c r="AC80" s="254" t="s">
        <v>26</v>
      </c>
      <c r="AD80" s="238"/>
      <c r="AE80" s="334" t="s">
        <v>88</v>
      </c>
      <c r="AF80" s="334"/>
      <c r="AG80" s="334"/>
      <c r="AH80" s="335"/>
      <c r="AI80" s="247"/>
      <c r="AJ80" s="7">
        <f>(AJ75+AJ76+AJ77+AJ78)/4</f>
        <v>0.9</v>
      </c>
      <c r="AK80" s="9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9"/>
      <c r="BM80" s="9"/>
    </row>
    <row r="81" spans="28:65" ht="39.950000000000003" customHeight="1" thickBot="1" x14ac:dyDescent="0.3">
      <c r="AB81" s="207"/>
      <c r="AC81" s="254" t="s">
        <v>62</v>
      </c>
      <c r="AD81" s="239"/>
      <c r="AE81" s="338"/>
      <c r="AF81" s="339"/>
      <c r="AG81" s="339"/>
      <c r="AH81" s="340"/>
      <c r="AI81" s="247"/>
      <c r="AJ81" s="68" t="e">
        <f>MATCH(AJ84,$AT$56:$AT$60,0)</f>
        <v>#N/A</v>
      </c>
      <c r="AK81" s="9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9"/>
      <c r="BM81" s="9"/>
    </row>
    <row r="82" spans="28:65" ht="39.950000000000003" customHeight="1" thickTop="1" x14ac:dyDescent="0.25">
      <c r="AB82" s="207"/>
      <c r="AC82" s="255" t="s">
        <v>84</v>
      </c>
      <c r="AD82" s="374"/>
      <c r="AE82" s="374"/>
      <c r="AF82" s="374"/>
      <c r="AG82" s="374"/>
      <c r="AH82" s="374"/>
      <c r="AI82" s="247"/>
      <c r="AJ82" s="7" t="e">
        <f>MATCH(AE77,$AU$55:$AZ$55,0)</f>
        <v>#N/A</v>
      </c>
      <c r="AK82" s="9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9"/>
      <c r="BM82" s="9"/>
    </row>
    <row r="83" spans="28:65" ht="39.950000000000003" customHeight="1" thickBot="1" x14ac:dyDescent="0.3">
      <c r="AB83" s="207"/>
      <c r="AC83" s="256" t="s">
        <v>51</v>
      </c>
      <c r="AD83" s="375" t="e">
        <f>INDEX($AU$56:$AZ$60,AJ81,AJ82)</f>
        <v>#N/A</v>
      </c>
      <c r="AE83" s="375"/>
      <c r="AF83" s="375"/>
      <c r="AG83" s="375"/>
      <c r="AH83" s="375"/>
      <c r="AI83" s="247"/>
      <c r="AJ83" s="7"/>
      <c r="AK83" s="9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9"/>
      <c r="BM83" s="9"/>
    </row>
    <row r="84" spans="28:65" ht="39.950000000000003" customHeight="1" thickBot="1" x14ac:dyDescent="0.3">
      <c r="AB84" s="207"/>
      <c r="AC84" s="207"/>
      <c r="AD84" s="257" t="s">
        <v>108</v>
      </c>
      <c r="AE84" s="244" t="str">
        <f>IF(AE77=$AZ$55,"DA",IF(AE77=$AY$55,1,IF(AE77=$AX$55,2,IF(AE77=$AW$55,3,IF(AE77=$AV$55,4,"Erreur")))))</f>
        <v>Erreur</v>
      </c>
      <c r="AF84" s="244" t="e">
        <f>IF(AD85=$AL$67,0,IF(AD85=$AL$68,1,IF(AD85=$AL$69,2,IF(AD85=$AL$70,3,IF(AD85=$AL$71,4,"")))))</f>
        <v>#N/A</v>
      </c>
      <c r="AG84" s="245">
        <v>0</v>
      </c>
      <c r="AH84" s="246" t="str">
        <f>IF(AE79=$AL$55,0,IF(AE79=$AL$56,1,IF(AE79=$AL$57,2,IF(AE79=$AL$58,3,IF(AE79=$AL$59,4,"Erreur")))))</f>
        <v>Erreur</v>
      </c>
      <c r="AI84" s="247"/>
      <c r="AJ84" s="7">
        <f>ROUNDDOWN(AJ80,0)</f>
        <v>0</v>
      </c>
      <c r="AK84" s="9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9"/>
      <c r="BM84" s="9"/>
    </row>
    <row r="85" spans="28:65" ht="30.75" customHeight="1" x14ac:dyDescent="0.25">
      <c r="AB85" s="207"/>
      <c r="AC85" s="248" t="s">
        <v>78</v>
      </c>
      <c r="AD85" s="247" t="e">
        <f>HLOOKUP($AC$46,'Coureur 1'!AE85:AH86,2,FALSE)</f>
        <v>#N/A</v>
      </c>
      <c r="AE85" s="207"/>
      <c r="AF85" s="207"/>
      <c r="AG85" s="207"/>
      <c r="AH85" s="207"/>
      <c r="AI85" s="247"/>
      <c r="AJ85" s="6"/>
      <c r="AK85" s="9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9"/>
      <c r="BM85" s="9"/>
    </row>
    <row r="86" spans="28:65" ht="39.75" hidden="1" customHeight="1" x14ac:dyDescent="0.25">
      <c r="AB86" s="207"/>
      <c r="AC86" s="296"/>
      <c r="AD86" s="297"/>
      <c r="AE86" s="298"/>
      <c r="AF86" s="268"/>
      <c r="AG86" s="268"/>
      <c r="AH86" s="268"/>
      <c r="AI86" s="247"/>
      <c r="AJ86" s="6"/>
      <c r="AK86" s="9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9"/>
      <c r="BM86" s="9"/>
    </row>
    <row r="87" spans="28:65" ht="39.75" hidden="1" customHeight="1" x14ac:dyDescent="0.25">
      <c r="AB87" s="207"/>
      <c r="AC87" s="294"/>
      <c r="AD87" s="298"/>
      <c r="AE87" s="298"/>
      <c r="AF87" s="268"/>
      <c r="AG87" s="268"/>
      <c r="AH87" s="268"/>
      <c r="AI87" s="247"/>
      <c r="AJ87" s="6"/>
      <c r="AK87" s="9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9"/>
      <c r="BM87" s="9"/>
    </row>
    <row r="88" spans="28:65" ht="39.950000000000003" customHeight="1" x14ac:dyDescent="0.25">
      <c r="AB88" s="227"/>
      <c r="AC88" s="228" t="s">
        <v>99</v>
      </c>
      <c r="AD88" s="229" t="s">
        <v>94</v>
      </c>
      <c r="AE88" s="318" t="s">
        <v>106</v>
      </c>
      <c r="AF88" s="319"/>
      <c r="AG88" s="322" t="s">
        <v>81</v>
      </c>
      <c r="AH88" s="323"/>
      <c r="AI88" s="241"/>
      <c r="AJ88" s="7">
        <f>IF(AD91=$AL$34,("1"),IF(AD91=$AL$35,("2"),IF(AD91=$AL$36,("3"),IF(AD91=$AL$37,("4"),(0.9)))))</f>
        <v>0.9</v>
      </c>
      <c r="AK88" s="9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9"/>
      <c r="BM88" s="9"/>
    </row>
    <row r="89" spans="28:65" ht="39.950000000000003" customHeight="1" thickBot="1" x14ac:dyDescent="0.3">
      <c r="AB89" s="227"/>
      <c r="AC89" s="231"/>
      <c r="AD89" s="232"/>
      <c r="AE89" s="320"/>
      <c r="AF89" s="321"/>
      <c r="AG89" s="324"/>
      <c r="AH89" s="325"/>
      <c r="AI89" s="241"/>
      <c r="AJ89" s="7">
        <f>IF(AD92=$AK$47,("1"),IF(AD92=$AK$48,("2"),IF(AD92=$AK$49,("3"),IF(AD92=$AK$50,("4"),IF(AD92=$AK$51,("5"),(0.9))))))</f>
        <v>0.9</v>
      </c>
      <c r="AK89" s="9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9"/>
      <c r="BM89" s="9"/>
    </row>
    <row r="90" spans="28:65" ht="39.950000000000003" customHeight="1" thickTop="1" thickBot="1" x14ac:dyDescent="0.3">
      <c r="AB90" s="227"/>
      <c r="AC90" s="233"/>
      <c r="AD90" s="234" t="s">
        <v>107</v>
      </c>
      <c r="AE90" s="326"/>
      <c r="AF90" s="326"/>
      <c r="AG90" s="326"/>
      <c r="AH90" s="327"/>
      <c r="AI90" s="235" t="str">
        <f>IF(AE90=$AU$55,4,IF(AE90=$AV$55,3,IF(AE90=$AW$55,2,IF(AE90=$AX$55,1,IF(AE90=$AY$55,0,"xxx")))))</f>
        <v>xxx</v>
      </c>
      <c r="AJ90" s="7">
        <f>IF(AD93=$AL$40,("1"),IF(AD93=$AL$41,("2"),IF(AD93=$AL$42,("3"),IF(AD93=$AL$43,("4"),IF(AD93=$AL$44,("5"),(0.9))))))</f>
        <v>0.9</v>
      </c>
      <c r="AK90" s="9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9"/>
      <c r="BM90" s="9"/>
    </row>
    <row r="91" spans="28:65" ht="39.950000000000003" customHeight="1" x14ac:dyDescent="0.25">
      <c r="AB91" s="227"/>
      <c r="AC91" s="236" t="s">
        <v>36</v>
      </c>
      <c r="AD91" s="237"/>
      <c r="AE91" s="328" t="s">
        <v>87</v>
      </c>
      <c r="AF91" s="329"/>
      <c r="AG91" s="329"/>
      <c r="AH91" s="330"/>
      <c r="AI91" s="235" t="str">
        <f>IF(ISNUMBER(VALUE(AE97)),VALUE(AE97),"xxx")</f>
        <v>xxx</v>
      </c>
      <c r="AJ91" s="7">
        <f>IF(AD94=$AK$40,("1"),IF(AD94=$AK$41,("2"),IF(AD94=$AK$42,("3"),IF(AD94=$AK$43,("4"),IF(AD94=$AK$44,("5"),(0.9))))))</f>
        <v>0.9</v>
      </c>
      <c r="AK91" s="9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9"/>
      <c r="BM91" s="9"/>
    </row>
    <row r="92" spans="28:65" ht="39.950000000000003" customHeight="1" x14ac:dyDescent="0.25">
      <c r="AB92" s="227"/>
      <c r="AC92" s="236" t="s">
        <v>35</v>
      </c>
      <c r="AD92" s="238"/>
      <c r="AE92" s="331"/>
      <c r="AF92" s="332"/>
      <c r="AG92" s="332"/>
      <c r="AH92" s="333"/>
      <c r="AI92" s="235" t="str">
        <f>IF(ISNUMBER(VALUE(AF97)),VALUE(AF97),"xxx")</f>
        <v>xxx</v>
      </c>
      <c r="AJ92" s="69" t="str">
        <f>IF(AE94=$AK$33,(""),IF(AE94=$AL$54,("0"),IF(AE94=$AL$55,("0"),IF(AE94=$AL$56,("1"),IF(AE94=$AL$57,("2"),IF(AE94=$AL$58,("3"),IF(AE94=$AL$59,("4"),(""))))))))</f>
        <v/>
      </c>
      <c r="AK92" s="9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9"/>
      <c r="BM92" s="9"/>
    </row>
    <row r="93" spans="28:65" ht="39.950000000000003" customHeight="1" x14ac:dyDescent="0.25">
      <c r="AB93" s="227"/>
      <c r="AC93" s="236" t="s">
        <v>26</v>
      </c>
      <c r="AD93" s="238"/>
      <c r="AE93" s="328" t="s">
        <v>88</v>
      </c>
      <c r="AF93" s="329"/>
      <c r="AG93" s="329"/>
      <c r="AH93" s="330"/>
      <c r="AI93" s="235"/>
      <c r="AJ93" s="7">
        <f>(AJ88+AJ89+AJ90+AJ91)/4</f>
        <v>0.9</v>
      </c>
      <c r="AK93" s="9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9"/>
      <c r="BM93" s="9"/>
    </row>
    <row r="94" spans="28:65" ht="39.950000000000003" customHeight="1" thickBot="1" x14ac:dyDescent="0.3">
      <c r="AB94" s="227"/>
      <c r="AC94" s="236" t="s">
        <v>62</v>
      </c>
      <c r="AD94" s="239"/>
      <c r="AE94" s="338"/>
      <c r="AF94" s="339"/>
      <c r="AG94" s="339"/>
      <c r="AH94" s="340"/>
      <c r="AI94" s="235"/>
      <c r="AJ94" s="68" t="e">
        <f>MATCH(AJ97,$AT$56:$AT$60,0)</f>
        <v>#N/A</v>
      </c>
      <c r="AK94" s="9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9"/>
      <c r="BM94" s="9"/>
    </row>
    <row r="95" spans="28:65" ht="39.950000000000003" customHeight="1" thickTop="1" x14ac:dyDescent="0.25">
      <c r="AB95" s="227"/>
      <c r="AC95" s="240" t="s">
        <v>84</v>
      </c>
      <c r="AD95" s="341"/>
      <c r="AE95" s="342"/>
      <c r="AF95" s="342"/>
      <c r="AG95" s="342"/>
      <c r="AH95" s="342"/>
      <c r="AI95" s="241"/>
      <c r="AJ95" s="7" t="e">
        <f>MATCH(AE90,$AU$55:$AZ$55,0)</f>
        <v>#N/A</v>
      </c>
      <c r="AK95" s="9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9"/>
      <c r="BM95" s="9"/>
    </row>
    <row r="96" spans="28:65" ht="39.950000000000003" customHeight="1" thickBot="1" x14ac:dyDescent="0.3">
      <c r="AB96" s="227"/>
      <c r="AC96" s="242" t="s">
        <v>51</v>
      </c>
      <c r="AD96" s="361" t="e">
        <f>INDEX($AU$56:$AZ$60,AJ94,AJ95)</f>
        <v>#N/A</v>
      </c>
      <c r="AE96" s="362"/>
      <c r="AF96" s="362"/>
      <c r="AG96" s="362"/>
      <c r="AH96" s="362"/>
      <c r="AI96" s="230"/>
      <c r="AJ96" s="7"/>
      <c r="AK96" s="9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9"/>
      <c r="BM96" s="9"/>
    </row>
    <row r="97" spans="28:65" ht="39.950000000000003" customHeight="1" thickBot="1" x14ac:dyDescent="0.3">
      <c r="AB97" s="207"/>
      <c r="AC97" s="207"/>
      <c r="AD97" s="263" t="s">
        <v>108</v>
      </c>
      <c r="AE97" s="244" t="str">
        <f>IF(AE90=$AZ$55,"DA",IF(AE90=$AY$55,1,IF(AE90=$AX$55,2,IF(AE90=$AW$55,3,IF(AE90=$AV$55,4,"Erreur")))))</f>
        <v>Erreur</v>
      </c>
      <c r="AF97" s="244" t="e">
        <f>IF(AD98=$AL$67,0,IF(AD98=$AL$68,1,IF(AD98=$AL$69,2,IF(AD98=$AL$70,3,IF(AD98=$AL$71,4,"")))))</f>
        <v>#N/A</v>
      </c>
      <c r="AG97" s="245">
        <v>0</v>
      </c>
      <c r="AH97" s="246" t="str">
        <f>IF(AE92=$AL$55,0,IF(AE92=$AL$56,1,IF(AE92=$AL$57,2,IF(AE92=$AL$58,3,IF(AE92=$AL$59,4,"Erreur")))))</f>
        <v>Erreur</v>
      </c>
      <c r="AI97" s="268"/>
      <c r="AJ97" s="7">
        <f>ROUNDDOWN(AJ93,0)</f>
        <v>0</v>
      </c>
      <c r="AK97" s="9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9"/>
      <c r="BM97" s="9"/>
    </row>
    <row r="98" spans="28:65" ht="23.25" customHeight="1" x14ac:dyDescent="0.25">
      <c r="AB98" s="207"/>
      <c r="AC98" s="248" t="s">
        <v>78</v>
      </c>
      <c r="AD98" s="247" t="e">
        <f>HLOOKUP($AC$46,'Coureur 1'!AE98:AH99,2,FALSE)</f>
        <v>#N/A</v>
      </c>
      <c r="AE98" s="207"/>
      <c r="AF98" s="207"/>
      <c r="AG98" s="207"/>
      <c r="AH98" s="207"/>
      <c r="AI98" s="207"/>
      <c r="AJ98" s="6"/>
      <c r="AK98" s="9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9"/>
      <c r="BM98" s="9"/>
    </row>
    <row r="99" spans="28:65" ht="39.75" hidden="1" customHeight="1" x14ac:dyDescent="0.25">
      <c r="AB99" s="207"/>
      <c r="AC99" s="296"/>
      <c r="AD99" s="297"/>
      <c r="AE99" s="298"/>
      <c r="AF99" s="268"/>
      <c r="AG99" s="268"/>
      <c r="AH99" s="268"/>
      <c r="AI99" s="207"/>
      <c r="AJ99" s="6"/>
      <c r="AK99" s="9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9"/>
      <c r="BM99" s="9"/>
    </row>
    <row r="100" spans="28:65" ht="39.75" hidden="1" customHeight="1" x14ac:dyDescent="0.25">
      <c r="AB100" s="207"/>
      <c r="AC100" s="294"/>
      <c r="AD100" s="298"/>
      <c r="AE100" s="298"/>
      <c r="AF100" s="268"/>
      <c r="AG100" s="268"/>
      <c r="AH100" s="268"/>
      <c r="AI100" s="207"/>
      <c r="AJ100" s="6"/>
      <c r="AK100" s="9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9"/>
      <c r="BM100" s="9"/>
    </row>
    <row r="101" spans="28:65" ht="39.950000000000003" customHeight="1" x14ac:dyDescent="0.25">
      <c r="AB101" s="336" t="s">
        <v>271</v>
      </c>
      <c r="AC101" s="337"/>
      <c r="AD101" s="337"/>
      <c r="AE101" s="337"/>
      <c r="AF101" s="337"/>
      <c r="AG101" s="337"/>
      <c r="AH101" s="337"/>
      <c r="AI101" s="337"/>
      <c r="AJ101" s="6"/>
      <c r="AK101" s="9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9"/>
      <c r="BM101" s="9"/>
    </row>
    <row r="102" spans="28:65" ht="23.25" customHeight="1" thickBot="1" x14ac:dyDescent="0.3">
      <c r="AB102" s="207"/>
      <c r="AC102" s="266"/>
      <c r="AD102" s="267"/>
      <c r="AE102" s="267"/>
      <c r="AF102" s="266"/>
      <c r="AG102" s="207"/>
      <c r="AH102" s="207"/>
      <c r="AI102" s="207"/>
      <c r="AJ102" s="6"/>
      <c r="AK102" s="9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9"/>
      <c r="BM102" s="9"/>
    </row>
    <row r="103" spans="28:65" ht="39.75" hidden="1" customHeight="1" x14ac:dyDescent="0.3">
      <c r="AB103" s="207"/>
      <c r="AC103" s="207"/>
      <c r="AD103" s="266"/>
      <c r="AE103" s="266"/>
      <c r="AF103" s="207"/>
      <c r="AG103" s="207"/>
      <c r="AH103" s="207"/>
      <c r="AI103" s="207"/>
      <c r="AJ103" s="6"/>
      <c r="AK103" s="9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9"/>
      <c r="BM103" s="9"/>
    </row>
    <row r="104" spans="28:65" ht="39.75" hidden="1" customHeight="1" x14ac:dyDescent="0.3">
      <c r="AB104" s="207"/>
      <c r="AC104" s="268"/>
      <c r="AD104" s="269"/>
      <c r="AE104" s="269"/>
      <c r="AF104" s="269"/>
      <c r="AG104" s="268"/>
      <c r="AH104" s="207"/>
      <c r="AI104" s="207"/>
      <c r="AJ104" s="6"/>
      <c r="AK104" s="9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9"/>
      <c r="BM104" s="9"/>
    </row>
    <row r="105" spans="28:65" ht="39.75" hidden="1" customHeight="1" x14ac:dyDescent="0.3">
      <c r="AB105" s="207"/>
      <c r="AC105" s="207"/>
      <c r="AD105" s="207"/>
      <c r="AE105" s="207"/>
      <c r="AF105" s="207"/>
      <c r="AG105" s="207"/>
      <c r="AH105" s="207"/>
      <c r="AI105" s="207"/>
      <c r="AJ105" s="6"/>
      <c r="AK105" s="9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9"/>
      <c r="BM105" s="9"/>
    </row>
    <row r="106" spans="28:65" ht="39.950000000000003" customHeight="1" x14ac:dyDescent="0.25">
      <c r="AB106" s="268"/>
      <c r="AC106" s="268"/>
      <c r="AD106" s="270" t="s">
        <v>255</v>
      </c>
      <c r="AE106" s="271" t="s">
        <v>265</v>
      </c>
      <c r="AF106" s="272" t="s">
        <v>275</v>
      </c>
      <c r="AG106" s="273" t="s">
        <v>270</v>
      </c>
      <c r="AH106" s="268"/>
      <c r="AI106" s="268"/>
      <c r="AJ106" s="6"/>
      <c r="AK106" s="9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9"/>
      <c r="BM106" s="9"/>
    </row>
    <row r="107" spans="28:65" ht="39.950000000000003" customHeight="1" thickBot="1" x14ac:dyDescent="0.3">
      <c r="AB107" s="268"/>
      <c r="AC107" s="268"/>
      <c r="AD107" s="274" t="s">
        <v>257</v>
      </c>
      <c r="AE107" s="275" t="str">
        <f>IF(AND(AG3="F",AE17&lt;10),(AVERAGE(AI39,AI90)*1.25),IF(AND(AG3="F",AE17&lt;12.5),(AVERAGE(AI39,AI90)*1.75),IF(AND(AG3="F",AE17&lt;14.5),(AVERAGE(AI39,AI90)*2.25),IF(AND(AG3="F",AE17&gt;14.5),(AVERAGE(AI39,AI90)*2.75),IF(AND(AG3="G",AE17&lt;12.5),(AVERAGE(AI39,AI90)*1.25),IF(AND(AG3="G",AE17&lt;14.5),(AVERAGE(AI39,AI90)*1.75),IF(AND(AG3="G",AE17&lt;16.5),(AVERAGE(AI39,AI90)*2.25),IF(AND(AG3="G",AE17&gt;16.5),(AVERAGE(AI39,AI90)*2.75),""))))))))</f>
        <v/>
      </c>
      <c r="AF107" s="276" t="str">
        <f>IFERROR(AVERAGE(AI38,AI51,AI64,AI77,AI90),"")</f>
        <v/>
      </c>
      <c r="AG107" s="277" t="str">
        <f>IFERROR(AVERAGE(AI92,AI79,AI66,AI53,AI40),"")</f>
        <v/>
      </c>
      <c r="AH107" s="268"/>
      <c r="AI107" s="268"/>
      <c r="AJ107" s="6"/>
      <c r="AK107" s="9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9"/>
      <c r="BM107" s="9"/>
    </row>
    <row r="108" spans="28:65" ht="30" customHeight="1" x14ac:dyDescent="0.25">
      <c r="AB108" s="268"/>
      <c r="AC108" s="268"/>
      <c r="AD108" s="278"/>
      <c r="AE108" s="278"/>
      <c r="AF108" s="278"/>
      <c r="AG108" s="278"/>
      <c r="AH108" s="268"/>
      <c r="AI108" s="268"/>
      <c r="AJ108" s="6"/>
      <c r="AK108" s="9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9"/>
      <c r="BM108" s="9"/>
    </row>
    <row r="109" spans="28:65" ht="39.75" hidden="1" customHeight="1" x14ac:dyDescent="0.25">
      <c r="AB109" s="268"/>
      <c r="AC109" s="268"/>
      <c r="AD109" s="279"/>
      <c r="AE109" s="279"/>
      <c r="AF109" s="279"/>
      <c r="AG109" s="280"/>
      <c r="AH109" s="268"/>
      <c r="AI109" s="268"/>
      <c r="AJ109" s="6"/>
      <c r="AK109" s="9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9"/>
      <c r="BM109" s="9"/>
    </row>
    <row r="110" spans="28:65" ht="39.75" customHeight="1" x14ac:dyDescent="0.25">
      <c r="AB110" s="268"/>
      <c r="AC110" s="268"/>
      <c r="AD110" s="307" t="s">
        <v>258</v>
      </c>
      <c r="AE110" s="287" t="str">
        <f>IFERROR(IF(AD3=Notes!$AC$9,Notes!$AD$7,IF(AD3=Notes!$AC$19,Notes!$AD$17,IF(AD3=Notes!$AC$40,Notes!$AD$38,Notes!$AD$48))),"")</f>
        <v/>
      </c>
      <c r="AF110" s="283" t="s">
        <v>262</v>
      </c>
      <c r="AG110" s="284"/>
      <c r="AH110" s="268"/>
      <c r="AI110" s="268"/>
      <c r="AJ110" s="6"/>
      <c r="AK110" s="9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9"/>
      <c r="BM110" s="9"/>
    </row>
    <row r="111" spans="28:65" ht="45" customHeight="1" x14ac:dyDescent="0.55000000000000004">
      <c r="AB111" s="285"/>
      <c r="AC111" s="286"/>
      <c r="AD111" s="311" t="s">
        <v>259</v>
      </c>
      <c r="AE111" s="311"/>
      <c r="AF111" s="287" t="str">
        <f>IF(AD3=Notes!$AC$9,Notes!$AF$27,IF(AD3=Notes!$AC$19,Notes!$AF$27,IF(AD3=Notes!$AC$40,Notes!$AF$58,IF(AD3=Notes!$AC$50,Notes!$AF$58,""))))</f>
        <v/>
      </c>
      <c r="AG111" s="288" t="s">
        <v>263</v>
      </c>
      <c r="AH111" s="286"/>
      <c r="AI111" s="286"/>
      <c r="AJ111" s="6"/>
      <c r="AK111" s="9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9"/>
      <c r="BM111" s="9"/>
    </row>
    <row r="112" spans="28:65" ht="20.100000000000001" customHeight="1" x14ac:dyDescent="0.25">
      <c r="AB112" s="207"/>
      <c r="AC112" s="207"/>
      <c r="AD112" s="207"/>
      <c r="AE112" s="207"/>
      <c r="AF112" s="207"/>
      <c r="AG112" s="207"/>
      <c r="AH112" s="207"/>
      <c r="AI112" s="207"/>
      <c r="AJ112" s="6"/>
      <c r="AK112" s="9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9"/>
      <c r="BM112" s="9"/>
    </row>
    <row r="113" spans="28:65" ht="30" customHeight="1" x14ac:dyDescent="0.55000000000000004">
      <c r="AB113" s="289"/>
      <c r="AC113" s="290"/>
      <c r="AD113" s="290"/>
      <c r="AE113" s="291" t="s">
        <v>121</v>
      </c>
      <c r="AF113" s="290"/>
      <c r="AG113" s="290"/>
      <c r="AH113" s="290"/>
      <c r="AI113" s="290"/>
      <c r="AJ113" s="6"/>
      <c r="AK113" s="9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9"/>
      <c r="BM113" s="9"/>
    </row>
    <row r="114" spans="28:65" ht="20.100000000000001" hidden="1" customHeight="1" x14ac:dyDescent="0.25">
      <c r="AJ114" s="6"/>
      <c r="AK114" s="9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9"/>
      <c r="BM114" s="9"/>
    </row>
    <row r="115" spans="28:65" ht="20.100000000000001" hidden="1" customHeight="1" x14ac:dyDescent="0.25">
      <c r="AJ115" s="9"/>
      <c r="AK115" s="9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9"/>
      <c r="BM115" s="9"/>
    </row>
    <row r="116" spans="28:65" ht="20.100000000000001" hidden="1" customHeight="1" x14ac:dyDescent="0.25">
      <c r="AJ116" s="9"/>
      <c r="AK116" s="9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9"/>
      <c r="BM116" s="9"/>
    </row>
    <row r="117" spans="28:65" ht="20.100000000000001" hidden="1" customHeight="1" x14ac:dyDescent="0.25">
      <c r="AJ117" s="9"/>
      <c r="AK117" s="9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9"/>
      <c r="BM117" s="9"/>
    </row>
    <row r="118" spans="28:65" ht="20.100000000000001" hidden="1" customHeight="1" x14ac:dyDescent="0.25">
      <c r="AJ118" s="9"/>
      <c r="AK118" s="9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9"/>
      <c r="BM118" s="9"/>
    </row>
    <row r="119" spans="28:65" ht="20.100000000000001" hidden="1" customHeight="1" x14ac:dyDescent="0.25">
      <c r="AJ119" s="9"/>
      <c r="AK119" s="9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9"/>
      <c r="BM119" s="9"/>
    </row>
    <row r="120" spans="28:65" ht="20.100000000000001" hidden="1" customHeight="1" x14ac:dyDescent="0.25">
      <c r="AJ120" s="9"/>
      <c r="AK120" s="9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9"/>
      <c r="BM120" s="9"/>
    </row>
    <row r="121" spans="28:65" ht="20.100000000000001" hidden="1" customHeight="1" x14ac:dyDescent="0.25">
      <c r="AJ121" s="9"/>
      <c r="AK121" s="9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9"/>
      <c r="BM121" s="9"/>
    </row>
    <row r="122" spans="28:65" ht="20.100000000000001" hidden="1" customHeight="1" x14ac:dyDescent="0.25">
      <c r="AJ122" s="9"/>
      <c r="AK122" s="9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9"/>
      <c r="BM122" s="9"/>
    </row>
    <row r="123" spans="28:65" ht="20.100000000000001" hidden="1" customHeight="1" x14ac:dyDescent="0.25">
      <c r="AJ123" s="9"/>
      <c r="AK123" s="9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9"/>
      <c r="BM123" s="9"/>
    </row>
    <row r="124" spans="28:65" ht="20.100000000000001" hidden="1" customHeight="1" x14ac:dyDescent="0.25">
      <c r="AJ124" s="9"/>
      <c r="AK124" s="9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9"/>
      <c r="BM124" s="9"/>
    </row>
    <row r="125" spans="28:65" ht="20.100000000000001" hidden="1" customHeight="1" x14ac:dyDescent="0.25">
      <c r="AJ125" s="9"/>
      <c r="AK125" s="9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9"/>
      <c r="BM125" s="9"/>
    </row>
    <row r="126" spans="28:65" ht="20.100000000000001" hidden="1" customHeight="1" x14ac:dyDescent="0.25">
      <c r="AJ126" s="9"/>
      <c r="AK126" s="9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9"/>
      <c r="BM126" s="9"/>
    </row>
    <row r="127" spans="28:65" ht="20.100000000000001" hidden="1" customHeight="1" x14ac:dyDescent="0.25">
      <c r="AJ127" s="9"/>
      <c r="AK127" s="9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9"/>
      <c r="BM127" s="9"/>
    </row>
    <row r="128" spans="28:65" ht="20.100000000000001" hidden="1" customHeight="1" x14ac:dyDescent="0.25">
      <c r="AJ128" s="9"/>
      <c r="AK128" s="9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9"/>
      <c r="BM128" s="9"/>
    </row>
    <row r="129" spans="36:65" ht="20.100000000000001" hidden="1" customHeight="1" x14ac:dyDescent="0.25">
      <c r="AJ129" s="9"/>
      <c r="AK129" s="9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9"/>
      <c r="BM129" s="9"/>
    </row>
    <row r="130" spans="36:65" ht="20.100000000000001" hidden="1" customHeight="1" x14ac:dyDescent="0.25">
      <c r="AJ130" s="9"/>
      <c r="AK130" s="9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9"/>
      <c r="BM130" s="9"/>
    </row>
    <row r="131" spans="36:65" ht="20.100000000000001" hidden="1" customHeight="1" x14ac:dyDescent="0.25">
      <c r="AJ131" s="9"/>
      <c r="AK131" s="9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9"/>
      <c r="BM131" s="9"/>
    </row>
    <row r="132" spans="36:65" ht="20.100000000000001" hidden="1" customHeight="1" x14ac:dyDescent="0.25">
      <c r="AJ132" s="9"/>
      <c r="AK132" s="9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9"/>
      <c r="BM132" s="9"/>
    </row>
    <row r="133" spans="36:65" ht="20.100000000000001" hidden="1" customHeight="1" x14ac:dyDescent="0.25">
      <c r="AJ133" s="9"/>
      <c r="AK133" s="9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9"/>
      <c r="BM133" s="9"/>
    </row>
    <row r="134" spans="36:65" ht="20.100000000000001" hidden="1" customHeight="1" x14ac:dyDescent="0.25">
      <c r="AJ134" s="9"/>
      <c r="AK134" s="9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9"/>
      <c r="BM134" s="9"/>
    </row>
    <row r="135" spans="36:65" ht="20.100000000000001" hidden="1" customHeight="1" x14ac:dyDescent="0.25">
      <c r="AJ135" s="9"/>
      <c r="AK135" s="9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9"/>
      <c r="BM135" s="9"/>
    </row>
    <row r="136" spans="36:65" ht="20.100000000000001" hidden="1" customHeight="1" x14ac:dyDescent="0.25">
      <c r="AJ136" s="9"/>
      <c r="AK136" s="9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9"/>
      <c r="BM136" s="9"/>
    </row>
    <row r="137" spans="36:65" ht="20.100000000000001" hidden="1" customHeight="1" x14ac:dyDescent="0.25">
      <c r="AJ137" s="9"/>
      <c r="AK137" s="9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9"/>
      <c r="BM137" s="9"/>
    </row>
    <row r="138" spans="36:65" ht="20.100000000000001" hidden="1" customHeight="1" x14ac:dyDescent="0.25">
      <c r="AJ138" s="9"/>
      <c r="AK138" s="9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9"/>
      <c r="BM138" s="9"/>
    </row>
    <row r="139" spans="36:65" ht="20.100000000000001" hidden="1" customHeight="1" x14ac:dyDescent="0.25">
      <c r="AJ139" s="9"/>
      <c r="AK139" s="9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9"/>
      <c r="BM139" s="9"/>
    </row>
    <row r="140" spans="36:65" ht="20.100000000000001" hidden="1" customHeight="1" x14ac:dyDescent="0.25">
      <c r="AJ140" s="9"/>
      <c r="AK140" s="9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9"/>
      <c r="BM140" s="9"/>
    </row>
    <row r="141" spans="36:65" ht="20.100000000000001" hidden="1" customHeight="1" x14ac:dyDescent="0.25">
      <c r="AJ141" s="9"/>
      <c r="AK141" s="9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9"/>
      <c r="BM141" s="9"/>
    </row>
    <row r="142" spans="36:65" ht="20.100000000000001" hidden="1" customHeight="1" x14ac:dyDescent="0.25">
      <c r="AJ142" s="9"/>
      <c r="AK142" s="9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9"/>
      <c r="BM142" s="9"/>
    </row>
    <row r="143" spans="36:65" ht="20.100000000000001" hidden="1" customHeight="1" x14ac:dyDescent="0.25">
      <c r="AJ143" s="9"/>
      <c r="AK143" s="9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9"/>
      <c r="BM143" s="9"/>
    </row>
    <row r="144" spans="36:65" ht="20.100000000000001" hidden="1" customHeight="1" x14ac:dyDescent="0.25">
      <c r="AJ144" s="9"/>
      <c r="AK144" s="9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9"/>
      <c r="BM144" s="9"/>
    </row>
    <row r="145" spans="36:65" ht="20.100000000000001" hidden="1" customHeight="1" x14ac:dyDescent="0.25">
      <c r="AJ145" s="9"/>
      <c r="AK145" s="9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9"/>
      <c r="BM145" s="9"/>
    </row>
    <row r="146" spans="36:65" ht="20.100000000000001" hidden="1" customHeight="1" x14ac:dyDescent="0.25">
      <c r="AJ146" s="9"/>
      <c r="AK146" s="9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9"/>
      <c r="BM146" s="9"/>
    </row>
    <row r="147" spans="36:65" ht="20.100000000000001" hidden="1" customHeight="1" x14ac:dyDescent="0.25">
      <c r="AJ147" s="9"/>
      <c r="AK147" s="9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9"/>
      <c r="BM147" s="9"/>
    </row>
    <row r="148" spans="36:65" ht="20.100000000000001" hidden="1" customHeight="1" x14ac:dyDescent="0.25">
      <c r="AJ148" s="9"/>
      <c r="AK148" s="9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9"/>
      <c r="BM148" s="9"/>
    </row>
    <row r="149" spans="36:65" ht="20.100000000000001" hidden="1" customHeight="1" x14ac:dyDescent="0.25">
      <c r="AJ149" s="9"/>
      <c r="AK149" s="9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9"/>
      <c r="BM149" s="9"/>
    </row>
    <row r="150" spans="36:65" ht="20.100000000000001" hidden="1" customHeight="1" x14ac:dyDescent="0.25">
      <c r="AJ150" s="9"/>
      <c r="AK150" s="9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9"/>
      <c r="BM150" s="9"/>
    </row>
    <row r="151" spans="36:65" ht="20.100000000000001" hidden="1" customHeight="1" x14ac:dyDescent="0.25">
      <c r="AJ151" s="9"/>
      <c r="AK151" s="9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9"/>
      <c r="BM151" s="9"/>
    </row>
    <row r="152" spans="36:65" ht="20.100000000000001" hidden="1" customHeight="1" x14ac:dyDescent="0.25">
      <c r="AJ152" s="9"/>
      <c r="AK152" s="9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9"/>
      <c r="BM152" s="9"/>
    </row>
    <row r="153" spans="36:65" ht="20.100000000000001" hidden="1" customHeight="1" x14ac:dyDescent="0.25">
      <c r="AJ153" s="9"/>
      <c r="AK153" s="9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9"/>
      <c r="BM153" s="9"/>
    </row>
    <row r="154" spans="36:65" ht="20.100000000000001" hidden="1" customHeight="1" x14ac:dyDescent="0.25">
      <c r="AJ154" s="9"/>
      <c r="AK154" s="9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9"/>
      <c r="BM154" s="9"/>
    </row>
    <row r="155" spans="36:65" ht="20.100000000000001" hidden="1" customHeight="1" x14ac:dyDescent="0.25">
      <c r="AJ155" s="9"/>
      <c r="AK155" s="9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9"/>
      <c r="BM155" s="9"/>
    </row>
    <row r="156" spans="36:65" ht="20.100000000000001" hidden="1" customHeight="1" x14ac:dyDescent="0.25">
      <c r="AJ156" s="9"/>
      <c r="AK156" s="9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9"/>
      <c r="BM156" s="9"/>
    </row>
    <row r="157" spans="36:65" ht="20.100000000000001" hidden="1" customHeight="1" x14ac:dyDescent="0.25">
      <c r="AJ157" s="9"/>
      <c r="AK157" s="9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9"/>
      <c r="BM157" s="9"/>
    </row>
    <row r="158" spans="36:65" ht="20.100000000000001" hidden="1" customHeight="1" x14ac:dyDescent="0.25">
      <c r="AJ158" s="9"/>
      <c r="AK158" s="9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9"/>
      <c r="BM158" s="9"/>
    </row>
    <row r="159" spans="36:65" ht="20.100000000000001" hidden="1" customHeight="1" x14ac:dyDescent="0.25">
      <c r="AJ159" s="9"/>
      <c r="AK159" s="9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9"/>
      <c r="BM159" s="9"/>
    </row>
    <row r="160" spans="36:65" ht="20.100000000000001" hidden="1" customHeight="1" x14ac:dyDescent="0.25">
      <c r="AJ160" s="9"/>
      <c r="AK160" s="9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9"/>
      <c r="BM160" s="9"/>
    </row>
    <row r="161" spans="36:65" ht="20.100000000000001" hidden="1" customHeight="1" x14ac:dyDescent="0.25">
      <c r="AJ161" s="9"/>
      <c r="AK161" s="9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9"/>
      <c r="BM161" s="9"/>
    </row>
    <row r="162" spans="36:65" ht="20.100000000000001" hidden="1" customHeight="1" x14ac:dyDescent="0.25">
      <c r="AJ162" s="9"/>
      <c r="AK162" s="9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9"/>
      <c r="BM162" s="9"/>
    </row>
    <row r="163" spans="36:65" ht="20.100000000000001" hidden="1" customHeight="1" x14ac:dyDescent="0.25">
      <c r="AJ163" s="9"/>
      <c r="AK163" s="9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9"/>
      <c r="BM163" s="9"/>
    </row>
    <row r="164" spans="36:65" ht="20.100000000000001" hidden="1" customHeight="1" x14ac:dyDescent="0.25">
      <c r="AJ164" s="9"/>
      <c r="AK164" s="9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9"/>
      <c r="BM164" s="9"/>
    </row>
    <row r="165" spans="36:65" ht="20.100000000000001" hidden="1" customHeight="1" x14ac:dyDescent="0.25">
      <c r="AJ165" s="9"/>
      <c r="AK165" s="9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9"/>
      <c r="BM165" s="9"/>
    </row>
    <row r="166" spans="36:65" ht="20.100000000000001" hidden="1" customHeight="1" x14ac:dyDescent="0.25">
      <c r="AJ166" s="9"/>
      <c r="AK166" s="9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9"/>
      <c r="BM166" s="9"/>
    </row>
    <row r="167" spans="36:65" ht="20.100000000000001" hidden="1" customHeight="1" x14ac:dyDescent="0.25">
      <c r="AJ167" s="9"/>
      <c r="AK167" s="9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9"/>
      <c r="BM167" s="9"/>
    </row>
    <row r="168" spans="36:65" ht="20.100000000000001" hidden="1" customHeight="1" x14ac:dyDescent="0.25">
      <c r="AJ168" s="9"/>
      <c r="AK168" s="9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9"/>
      <c r="BM168" s="9"/>
    </row>
    <row r="169" spans="36:65" ht="20.100000000000001" hidden="1" customHeight="1" x14ac:dyDescent="0.25">
      <c r="AJ169" s="9"/>
      <c r="AK169" s="9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9"/>
      <c r="BM169" s="9"/>
    </row>
    <row r="170" spans="36:65" ht="20.100000000000001" hidden="1" customHeight="1" x14ac:dyDescent="0.25">
      <c r="AJ170" s="9"/>
      <c r="AK170" s="9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9"/>
      <c r="BM170" s="9"/>
    </row>
    <row r="171" spans="36:65" ht="20.100000000000001" hidden="1" customHeight="1" x14ac:dyDescent="0.25">
      <c r="AJ171" s="9"/>
      <c r="AK171" s="9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9"/>
      <c r="BM171" s="9"/>
    </row>
    <row r="172" spans="36:65" ht="20.100000000000001" hidden="1" customHeight="1" x14ac:dyDescent="0.25">
      <c r="AJ172" s="9"/>
      <c r="AK172" s="9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9"/>
      <c r="BM172" s="9"/>
    </row>
    <row r="173" spans="36:65" ht="20.100000000000001" hidden="1" customHeight="1" x14ac:dyDescent="0.25">
      <c r="AJ173" s="9"/>
      <c r="AK173" s="9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9"/>
      <c r="BM173" s="9"/>
    </row>
    <row r="174" spans="36:65" ht="20.100000000000001" hidden="1" customHeight="1" x14ac:dyDescent="0.25">
      <c r="AJ174" s="9"/>
      <c r="AK174" s="9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9"/>
      <c r="BM174" s="9"/>
    </row>
    <row r="175" spans="36:65" ht="20.100000000000001" hidden="1" customHeight="1" x14ac:dyDescent="0.25">
      <c r="AJ175" s="9"/>
      <c r="AK175" s="9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9"/>
      <c r="BM175" s="9"/>
    </row>
    <row r="176" spans="36:65" ht="20.100000000000001" hidden="1" customHeight="1" x14ac:dyDescent="0.25">
      <c r="AJ176" s="9"/>
      <c r="AK176" s="9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9"/>
      <c r="BM176" s="9"/>
    </row>
    <row r="177" spans="3:65" ht="20.100000000000001" hidden="1" customHeight="1" x14ac:dyDescent="0.25">
      <c r="AJ177" s="9"/>
      <c r="AK177" s="9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9"/>
      <c r="BM177" s="9"/>
    </row>
    <row r="178" spans="3:65" ht="20.100000000000001" hidden="1" customHeight="1" x14ac:dyDescent="0.25">
      <c r="AJ178" s="9"/>
      <c r="AK178" s="9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9"/>
      <c r="BM178" s="9"/>
    </row>
    <row r="179" spans="3:65" ht="20.100000000000001" hidden="1" customHeight="1" x14ac:dyDescent="0.25">
      <c r="AJ179" s="9"/>
      <c r="AK179" s="9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9"/>
      <c r="BM179" s="9"/>
    </row>
    <row r="180" spans="3:65" ht="20.100000000000001" hidden="1" customHeight="1" x14ac:dyDescent="0.25">
      <c r="AJ180" s="9"/>
      <c r="AK180" s="9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9"/>
      <c r="BM180" s="9"/>
    </row>
    <row r="181" spans="3:65" ht="20.100000000000001" hidden="1" customHeight="1" x14ac:dyDescent="0.25">
      <c r="AJ181" s="9"/>
      <c r="AK181" s="9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9"/>
      <c r="BM181" s="9"/>
    </row>
    <row r="182" spans="3:65" ht="20.100000000000001" hidden="1" customHeight="1" x14ac:dyDescent="0.25">
      <c r="AJ182" s="9"/>
      <c r="AK182" s="9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9"/>
      <c r="BM182" s="9"/>
    </row>
    <row r="183" spans="3:65" ht="20.100000000000001" hidden="1" customHeight="1" x14ac:dyDescent="0.25"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J183" s="9"/>
      <c r="AK183" s="9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9"/>
      <c r="BM183" s="9"/>
    </row>
    <row r="184" spans="3:65" ht="20.100000000000001" hidden="1" customHeight="1" x14ac:dyDescent="0.25"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J184" s="9"/>
      <c r="AK184" s="9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9"/>
      <c r="BM184" s="9"/>
    </row>
    <row r="185" spans="3:65" ht="20.100000000000001" hidden="1" customHeight="1" x14ac:dyDescent="0.25"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J185" s="9"/>
      <c r="AK185" s="9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9"/>
      <c r="BM185" s="9"/>
    </row>
    <row r="186" spans="3:65" ht="20.100000000000001" hidden="1" customHeight="1" x14ac:dyDescent="0.25"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J186" s="9"/>
      <c r="AK186" s="9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9"/>
      <c r="BM186" s="9"/>
    </row>
    <row r="187" spans="3:65" ht="20.100000000000001" hidden="1" customHeight="1" x14ac:dyDescent="0.25"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J187" s="9"/>
      <c r="AK187" s="9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9"/>
      <c r="BM187" s="9"/>
    </row>
    <row r="188" spans="3:65" ht="20.100000000000001" hidden="1" customHeight="1" x14ac:dyDescent="0.25"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J188" s="9"/>
      <c r="AK188" s="9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9"/>
      <c r="BM188" s="9"/>
    </row>
    <row r="189" spans="3:65" ht="20.100000000000001" hidden="1" customHeight="1" x14ac:dyDescent="0.25"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J189" s="9"/>
      <c r="AK189" s="9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9"/>
      <c r="BM189" s="9"/>
    </row>
    <row r="190" spans="3:65" ht="20.100000000000001" hidden="1" customHeight="1" x14ac:dyDescent="0.25"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J190" s="9"/>
      <c r="AK190" s="9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9"/>
      <c r="BM190" s="9"/>
    </row>
    <row r="191" spans="3:65" ht="20.100000000000001" hidden="1" customHeight="1" x14ac:dyDescent="0.25"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J191" s="9"/>
      <c r="AK191" s="9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9"/>
      <c r="BM191" s="9"/>
    </row>
    <row r="192" spans="3:65" ht="20.100000000000001" hidden="1" customHeight="1" x14ac:dyDescent="0.25"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J192" s="9"/>
      <c r="AK192" s="9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9"/>
      <c r="BM192" s="9"/>
    </row>
    <row r="193" spans="3:65" ht="20.100000000000001" hidden="1" customHeight="1" x14ac:dyDescent="0.25"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J193" s="9"/>
      <c r="AK193" s="9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9"/>
      <c r="BM193" s="9"/>
    </row>
    <row r="194" spans="3:65" ht="20.100000000000001" hidden="1" customHeight="1" x14ac:dyDescent="0.25"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J194" s="9"/>
      <c r="AK194" s="9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9"/>
      <c r="BM194" s="9"/>
    </row>
    <row r="195" spans="3:65" ht="20.100000000000001" hidden="1" customHeight="1" x14ac:dyDescent="0.25"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J195" s="9"/>
      <c r="AK195" s="9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9"/>
      <c r="BM195" s="9"/>
    </row>
    <row r="196" spans="3:65" ht="20.100000000000001" hidden="1" customHeight="1" x14ac:dyDescent="0.25"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J196" s="9"/>
      <c r="AK196" s="9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9"/>
      <c r="BM196" s="9"/>
    </row>
    <row r="197" spans="3:65" ht="20.100000000000001" hidden="1" customHeight="1" x14ac:dyDescent="0.25"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J197" s="9"/>
      <c r="AK197" s="9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9"/>
      <c r="BM197" s="9"/>
    </row>
    <row r="198" spans="3:65" ht="20.100000000000001" hidden="1" customHeight="1" x14ac:dyDescent="0.25"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J198" s="9"/>
      <c r="AK198" s="9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9"/>
      <c r="BM198" s="9"/>
    </row>
    <row r="199" spans="3:65" ht="20.100000000000001" hidden="1" customHeight="1" x14ac:dyDescent="0.25"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J199" s="9"/>
      <c r="AK199" s="9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9"/>
      <c r="BM199" s="9"/>
    </row>
    <row r="200" spans="3:65" ht="20.100000000000001" hidden="1" customHeight="1" x14ac:dyDescent="0.25"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J200" s="9"/>
      <c r="AK200" s="9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9"/>
      <c r="BM200" s="9"/>
    </row>
    <row r="201" spans="3:65" ht="20.100000000000001" hidden="1" customHeight="1" x14ac:dyDescent="0.25"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J201" s="9"/>
      <c r="AK201" s="9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9"/>
      <c r="BM201" s="9"/>
    </row>
    <row r="202" spans="3:65" ht="20.100000000000001" hidden="1" customHeight="1" x14ac:dyDescent="0.25"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J202" s="9"/>
      <c r="AK202" s="9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9"/>
      <c r="BM202" s="9"/>
    </row>
    <row r="203" spans="3:65" ht="20.100000000000001" hidden="1" customHeight="1" x14ac:dyDescent="0.25"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J203" s="9"/>
      <c r="AK203" s="9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9"/>
      <c r="BM203" s="9"/>
    </row>
    <row r="204" spans="3:65" ht="20.100000000000001" hidden="1" customHeight="1" x14ac:dyDescent="0.25"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J204" s="9"/>
      <c r="AK204" s="9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9"/>
      <c r="BM204" s="9"/>
    </row>
    <row r="205" spans="3:65" ht="20.100000000000001" hidden="1" customHeight="1" x14ac:dyDescent="0.25"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J205" s="9"/>
      <c r="AK205" s="9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9"/>
      <c r="BM205" s="9"/>
    </row>
    <row r="206" spans="3:65" ht="20.100000000000001" hidden="1" customHeight="1" x14ac:dyDescent="0.25"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J206" s="9"/>
      <c r="AK206" s="9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9"/>
      <c r="BM206" s="9"/>
    </row>
    <row r="207" spans="3:65" ht="20.100000000000001" hidden="1" customHeight="1" x14ac:dyDescent="0.25"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J207" s="9"/>
      <c r="AK207" s="9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9"/>
      <c r="BM207" s="9"/>
    </row>
    <row r="208" spans="3:65" ht="20.100000000000001" hidden="1" customHeight="1" x14ac:dyDescent="0.25"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J208" s="9"/>
      <c r="AK208" s="9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9"/>
      <c r="BM208" s="9"/>
    </row>
    <row r="209" spans="3:65" ht="20.100000000000001" hidden="1" customHeight="1" x14ac:dyDescent="0.25"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J209" s="9"/>
      <c r="AK209" s="9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9"/>
      <c r="BM209" s="9"/>
    </row>
    <row r="210" spans="3:65" ht="20.100000000000001" hidden="1" customHeight="1" x14ac:dyDescent="0.25"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J210" s="9"/>
      <c r="AK210" s="9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9"/>
      <c r="BM210" s="9"/>
    </row>
    <row r="211" spans="3:65" ht="20.100000000000001" hidden="1" customHeight="1" x14ac:dyDescent="0.25"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J211" s="9"/>
      <c r="AK211" s="9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9"/>
      <c r="BM211" s="9"/>
    </row>
    <row r="212" spans="3:65" ht="20.100000000000001" hidden="1" customHeight="1" x14ac:dyDescent="0.25"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J212" s="9"/>
      <c r="AK212" s="9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9"/>
      <c r="BM212" s="9"/>
    </row>
    <row r="213" spans="3:65" ht="20.100000000000001" hidden="1" customHeight="1" x14ac:dyDescent="0.25"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J213" s="9"/>
      <c r="AK213" s="9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9"/>
      <c r="BM213" s="9"/>
    </row>
    <row r="214" spans="3:65" ht="20.100000000000001" hidden="1" customHeight="1" x14ac:dyDescent="0.25"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J214" s="9"/>
      <c r="AK214" s="9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9"/>
      <c r="BM214" s="9"/>
    </row>
    <row r="215" spans="3:65" ht="20.100000000000001" hidden="1" customHeight="1" x14ac:dyDescent="0.25"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J215" s="9"/>
      <c r="AK215" s="9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9"/>
      <c r="BM215" s="9"/>
    </row>
    <row r="216" spans="3:65" ht="20.100000000000001" hidden="1" customHeight="1" x14ac:dyDescent="0.25"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J216" s="9"/>
      <c r="AK216" s="9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9"/>
      <c r="BM216" s="9"/>
    </row>
    <row r="217" spans="3:65" ht="20.100000000000001" hidden="1" customHeight="1" x14ac:dyDescent="0.25"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J217" s="9"/>
      <c r="AK217" s="9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9"/>
      <c r="BM217" s="9"/>
    </row>
    <row r="218" spans="3:65" ht="20.100000000000001" hidden="1" customHeight="1" x14ac:dyDescent="0.25"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J218" s="9"/>
      <c r="AK218" s="9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9"/>
      <c r="BM218" s="9"/>
    </row>
    <row r="219" spans="3:65" ht="20.100000000000001" hidden="1" customHeight="1" x14ac:dyDescent="0.25"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J219" s="9"/>
      <c r="AK219" s="9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9"/>
      <c r="BM219" s="9"/>
    </row>
    <row r="220" spans="3:65" ht="20.100000000000001" hidden="1" customHeight="1" x14ac:dyDescent="0.25"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J220" s="9"/>
      <c r="AK220" s="9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9"/>
      <c r="BM220" s="9"/>
    </row>
    <row r="221" spans="3:65" ht="20.100000000000001" hidden="1" customHeight="1" x14ac:dyDescent="0.25"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J221" s="9"/>
      <c r="AK221" s="9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9"/>
      <c r="BM221" s="9"/>
    </row>
    <row r="222" spans="3:65" ht="20.100000000000001" hidden="1" customHeight="1" x14ac:dyDescent="0.25"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J222" s="9"/>
      <c r="AK222" s="9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9"/>
      <c r="BM222" s="9"/>
    </row>
    <row r="223" spans="3:65" ht="20.100000000000001" hidden="1" customHeight="1" x14ac:dyDescent="0.25"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J223" s="9"/>
      <c r="AK223" s="9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9"/>
      <c r="BM223" s="9"/>
    </row>
    <row r="224" spans="3:65" ht="20.100000000000001" hidden="1" customHeight="1" x14ac:dyDescent="0.25"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J224" s="9"/>
      <c r="AK224" s="9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9"/>
      <c r="BM224" s="9"/>
    </row>
    <row r="225" spans="3:65" ht="20.100000000000001" hidden="1" customHeight="1" x14ac:dyDescent="0.25"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J225" s="9"/>
      <c r="AK225" s="9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9"/>
      <c r="BM225" s="9"/>
    </row>
    <row r="226" spans="3:65" ht="20.100000000000001" hidden="1" customHeight="1" x14ac:dyDescent="0.25"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J226" s="9"/>
      <c r="AK226" s="9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9"/>
      <c r="BM226" s="9"/>
    </row>
    <row r="227" spans="3:65" ht="20.100000000000001" hidden="1" customHeight="1" x14ac:dyDescent="0.25"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J227" s="9"/>
      <c r="AK227" s="9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9"/>
      <c r="BM227" s="9"/>
    </row>
    <row r="228" spans="3:65" ht="20.100000000000001" hidden="1" customHeight="1" x14ac:dyDescent="0.25"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J228" s="9"/>
      <c r="AK228" s="9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9"/>
      <c r="BM228" s="9"/>
    </row>
    <row r="229" spans="3:65" ht="20.100000000000001" hidden="1" customHeight="1" x14ac:dyDescent="0.25"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J229" s="9"/>
      <c r="AK229" s="9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9"/>
      <c r="BM229" s="9"/>
    </row>
    <row r="230" spans="3:65" ht="20.100000000000001" hidden="1" customHeight="1" x14ac:dyDescent="0.25"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J230" s="9"/>
      <c r="AK230" s="9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9"/>
      <c r="BM230" s="9"/>
    </row>
    <row r="231" spans="3:65" ht="20.100000000000001" hidden="1" customHeight="1" x14ac:dyDescent="0.25"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J231" s="9"/>
      <c r="AK231" s="9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9"/>
      <c r="BM231" s="9"/>
    </row>
    <row r="232" spans="3:65" ht="20.100000000000001" hidden="1" customHeight="1" x14ac:dyDescent="0.25"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J232" s="9"/>
      <c r="AK232" s="9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9"/>
      <c r="BM232" s="9"/>
    </row>
    <row r="233" spans="3:65" ht="20.100000000000001" hidden="1" customHeight="1" x14ac:dyDescent="0.25"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J233" s="9"/>
      <c r="AK233" s="9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9"/>
      <c r="BM233" s="9"/>
    </row>
    <row r="234" spans="3:65" ht="20.100000000000001" hidden="1" customHeight="1" x14ac:dyDescent="0.25"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J234" s="9"/>
      <c r="AK234" s="9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9"/>
      <c r="BM234" s="9"/>
    </row>
    <row r="235" spans="3:65" ht="20.100000000000001" hidden="1" customHeight="1" x14ac:dyDescent="0.25"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J235" s="9"/>
      <c r="AK235" s="9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9"/>
      <c r="BM235" s="9"/>
    </row>
    <row r="236" spans="3:65" ht="20.100000000000001" hidden="1" customHeight="1" x14ac:dyDescent="0.25"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J236" s="9"/>
      <c r="AK236" s="9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9"/>
      <c r="BM236" s="9"/>
    </row>
    <row r="237" spans="3:65" ht="20.100000000000001" hidden="1" customHeight="1" x14ac:dyDescent="0.25"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J237" s="9"/>
      <c r="AK237" s="9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9"/>
      <c r="BM237" s="9"/>
    </row>
    <row r="238" spans="3:65" ht="20.100000000000001" hidden="1" customHeight="1" x14ac:dyDescent="0.25"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J238" s="9"/>
      <c r="AK238" s="9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9"/>
      <c r="BM238" s="9"/>
    </row>
    <row r="239" spans="3:65" ht="20.100000000000001" hidden="1" customHeight="1" x14ac:dyDescent="0.25"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J239" s="9"/>
      <c r="AK239" s="9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9"/>
      <c r="BM239" s="9"/>
    </row>
    <row r="240" spans="3:65" ht="20.100000000000001" hidden="1" customHeight="1" x14ac:dyDescent="0.25"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J240" s="9"/>
      <c r="AK240" s="9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9"/>
      <c r="BM240" s="9"/>
    </row>
    <row r="241" spans="3:65" ht="20.100000000000001" hidden="1" customHeight="1" x14ac:dyDescent="0.25"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J241" s="9"/>
      <c r="AK241" s="9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9"/>
      <c r="BM241" s="9"/>
    </row>
    <row r="242" spans="3:65" ht="20.100000000000001" hidden="1" customHeight="1" x14ac:dyDescent="0.25"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J242" s="9"/>
      <c r="AK242" s="9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9"/>
      <c r="BM242" s="9"/>
    </row>
    <row r="243" spans="3:65" ht="20.100000000000001" hidden="1" customHeight="1" x14ac:dyDescent="0.25"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J243" s="9"/>
      <c r="AK243" s="9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9"/>
      <c r="BM243" s="9"/>
    </row>
    <row r="244" spans="3:65" ht="20.100000000000001" hidden="1" customHeight="1" x14ac:dyDescent="0.25"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J244" s="9"/>
      <c r="AK244" s="9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9"/>
      <c r="BM244" s="9"/>
    </row>
    <row r="245" spans="3:65" ht="20.100000000000001" hidden="1" customHeight="1" x14ac:dyDescent="0.25"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J245" s="9"/>
      <c r="AK245" s="9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9"/>
      <c r="BM245" s="9"/>
    </row>
    <row r="246" spans="3:65" ht="20.100000000000001" hidden="1" customHeight="1" x14ac:dyDescent="0.25"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J246" s="9"/>
      <c r="AK246" s="9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9"/>
      <c r="BM246" s="9"/>
    </row>
    <row r="247" spans="3:65" ht="20.100000000000001" hidden="1" customHeight="1" x14ac:dyDescent="0.25"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J247" s="9"/>
      <c r="AK247" s="9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9"/>
      <c r="BM247" s="9"/>
    </row>
    <row r="248" spans="3:65" ht="20.100000000000001" hidden="1" customHeight="1" x14ac:dyDescent="0.25"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J248" s="9"/>
      <c r="AK248" s="9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9"/>
      <c r="BM248" s="9"/>
    </row>
    <row r="249" spans="3:65" ht="20.100000000000001" hidden="1" customHeight="1" x14ac:dyDescent="0.25"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J249" s="9"/>
      <c r="AK249" s="9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9"/>
      <c r="BM249" s="9"/>
    </row>
    <row r="250" spans="3:65" ht="20.100000000000001" hidden="1" customHeight="1" x14ac:dyDescent="0.25"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J250" s="9"/>
      <c r="AK250" s="9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9"/>
      <c r="BM250" s="9"/>
    </row>
    <row r="251" spans="3:65" ht="20.100000000000001" hidden="1" customHeight="1" x14ac:dyDescent="0.25"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J251" s="9"/>
      <c r="AK251" s="9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9"/>
      <c r="BM251" s="9"/>
    </row>
    <row r="252" spans="3:65" ht="20.100000000000001" hidden="1" customHeight="1" x14ac:dyDescent="0.25"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J252" s="9"/>
      <c r="AK252" s="9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9"/>
      <c r="BM252" s="9"/>
    </row>
    <row r="253" spans="3:65" ht="20.100000000000001" hidden="1" customHeight="1" x14ac:dyDescent="0.25"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J253" s="9"/>
      <c r="AK253" s="9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9"/>
      <c r="BM253" s="9"/>
    </row>
    <row r="254" spans="3:65" ht="20.100000000000001" hidden="1" customHeight="1" x14ac:dyDescent="0.25"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J254" s="9"/>
      <c r="AK254" s="9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9"/>
      <c r="BM254" s="9"/>
    </row>
    <row r="255" spans="3:65" ht="20.100000000000001" hidden="1" customHeight="1" x14ac:dyDescent="0.25"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J255" s="9"/>
      <c r="AK255" s="9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9"/>
      <c r="BM255" s="9"/>
    </row>
    <row r="256" spans="3:65" ht="20.100000000000001" hidden="1" customHeight="1" x14ac:dyDescent="0.25"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J256" s="9"/>
      <c r="AK256" s="9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9"/>
      <c r="BM256" s="9"/>
    </row>
    <row r="257" spans="3:65" ht="20.100000000000001" hidden="1" customHeight="1" x14ac:dyDescent="0.25"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J257" s="9"/>
      <c r="AK257" s="9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9"/>
      <c r="BM257" s="9"/>
    </row>
    <row r="258" spans="3:65" ht="20.100000000000001" hidden="1" customHeight="1" x14ac:dyDescent="0.25"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J258" s="9"/>
      <c r="AK258" s="9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9"/>
      <c r="BM258" s="9"/>
    </row>
    <row r="259" spans="3:65" ht="20.100000000000001" hidden="1" customHeight="1" x14ac:dyDescent="0.25"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J259" s="9"/>
      <c r="AK259" s="9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9"/>
      <c r="BM259" s="9"/>
    </row>
    <row r="260" spans="3:65" ht="20.100000000000001" hidden="1" customHeight="1" x14ac:dyDescent="0.25"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J260" s="9"/>
      <c r="AK260" s="9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9"/>
      <c r="BM260" s="9"/>
    </row>
    <row r="261" spans="3:65" ht="20.100000000000001" hidden="1" customHeight="1" x14ac:dyDescent="0.25"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J261" s="9"/>
      <c r="AK261" s="9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9"/>
      <c r="BM261" s="9"/>
    </row>
    <row r="262" spans="3:65" ht="20.100000000000001" hidden="1" customHeight="1" x14ac:dyDescent="0.25"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J262" s="9"/>
      <c r="AK262" s="9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9"/>
      <c r="BM262" s="9"/>
    </row>
    <row r="263" spans="3:65" ht="20.100000000000001" hidden="1" customHeight="1" x14ac:dyDescent="0.25"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J263" s="9"/>
      <c r="AK263" s="9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9"/>
      <c r="BM263" s="9"/>
    </row>
    <row r="264" spans="3:65" ht="20.100000000000001" hidden="1" customHeight="1" x14ac:dyDescent="0.25"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J264" s="9"/>
      <c r="AK264" s="9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9"/>
      <c r="BM264" s="9"/>
    </row>
    <row r="265" spans="3:65" ht="20.100000000000001" hidden="1" customHeight="1" x14ac:dyDescent="0.25"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J265" s="9"/>
      <c r="AK265" s="9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9"/>
      <c r="BM265" s="9"/>
    </row>
    <row r="266" spans="3:65" ht="20.100000000000001" hidden="1" customHeight="1" x14ac:dyDescent="0.25"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J266" s="9"/>
      <c r="AK266" s="9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9"/>
      <c r="BM266" s="9"/>
    </row>
    <row r="267" spans="3:65" ht="20.100000000000001" hidden="1" customHeight="1" x14ac:dyDescent="0.25"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J267" s="9"/>
      <c r="AK267" s="9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9"/>
      <c r="BM267" s="9"/>
    </row>
    <row r="268" spans="3:65" ht="20.100000000000001" hidden="1" customHeight="1" x14ac:dyDescent="0.25">
      <c r="C268" s="9"/>
      <c r="D268" s="9"/>
      <c r="E268" s="9"/>
      <c r="F268" s="9"/>
      <c r="G268" s="9"/>
      <c r="H268" s="9"/>
      <c r="I268" s="9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</row>
    <row r="269" spans="3:65" ht="20.100000000000001" hidden="1" customHeight="1" x14ac:dyDescent="0.25">
      <c r="C269" s="9"/>
      <c r="D269" s="9"/>
      <c r="E269" s="9"/>
      <c r="F269" s="9"/>
      <c r="G269" s="9"/>
      <c r="H269" s="9"/>
      <c r="I269" s="9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</row>
    <row r="270" spans="3:65" ht="20.100000000000001" hidden="1" customHeight="1" x14ac:dyDescent="0.25"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</row>
    <row r="271" spans="3:65" ht="20.100000000000001" hidden="1" customHeight="1" x14ac:dyDescent="0.25">
      <c r="C271" s="9"/>
      <c r="D271" s="9"/>
      <c r="E271" s="9"/>
      <c r="F271" s="9"/>
      <c r="G271" s="9"/>
      <c r="H271" s="9"/>
      <c r="I271" s="9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</row>
    <row r="272" spans="3:65" ht="20.100000000000001" hidden="1" customHeight="1" x14ac:dyDescent="0.25">
      <c r="C272" s="9"/>
      <c r="D272" s="9"/>
      <c r="E272" s="9"/>
      <c r="F272" s="9"/>
      <c r="G272" s="9"/>
      <c r="H272" s="9"/>
      <c r="I272" s="9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</row>
    <row r="273" spans="3:65" ht="20.100000000000001" hidden="1" customHeight="1" x14ac:dyDescent="0.25">
      <c r="C273" s="9"/>
      <c r="D273" s="9"/>
      <c r="E273" s="9"/>
      <c r="F273" s="9"/>
      <c r="G273" s="9"/>
      <c r="H273" s="9"/>
      <c r="I273" s="9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</row>
    <row r="274" spans="3:65" ht="20.100000000000001" hidden="1" customHeight="1" x14ac:dyDescent="0.25"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</row>
    <row r="275" spans="3:65" ht="20.100000000000001" hidden="1" customHeight="1" x14ac:dyDescent="0.25"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</row>
    <row r="276" spans="3:65" ht="20.100000000000001" hidden="1" customHeight="1" x14ac:dyDescent="0.25"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</row>
    <row r="277" spans="3:65" ht="20.100000000000001" hidden="1" customHeight="1" x14ac:dyDescent="0.25">
      <c r="C277" s="9"/>
      <c r="D277" s="9"/>
      <c r="E277" s="9"/>
      <c r="F277" s="9"/>
      <c r="G277" s="9"/>
      <c r="H277" s="9"/>
      <c r="I277" s="9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</row>
    <row r="278" spans="3:65" ht="20.100000000000001" hidden="1" customHeight="1" x14ac:dyDescent="0.25">
      <c r="C278" s="9"/>
      <c r="D278" s="9"/>
      <c r="E278" s="9"/>
      <c r="F278" s="9"/>
      <c r="G278" s="9"/>
      <c r="H278" s="9"/>
      <c r="I278" s="9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</row>
    <row r="279" spans="3:65" ht="20.100000000000001" hidden="1" customHeight="1" x14ac:dyDescent="0.25"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</row>
    <row r="280" spans="3:65" ht="20.100000000000001" hidden="1" customHeight="1" x14ac:dyDescent="0.25">
      <c r="C280" s="9"/>
      <c r="D280" s="9"/>
      <c r="E280" s="9"/>
      <c r="F280" s="9"/>
      <c r="G280" s="9"/>
      <c r="H280" s="9"/>
      <c r="I280" s="9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</row>
    <row r="281" spans="3:65" ht="20.100000000000001" hidden="1" customHeight="1" x14ac:dyDescent="0.25">
      <c r="C281" s="9"/>
      <c r="D281" s="9"/>
      <c r="E281" s="9"/>
      <c r="F281" s="9"/>
      <c r="G281" s="9"/>
      <c r="H281" s="9"/>
      <c r="I281" s="9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</row>
    <row r="282" spans="3:65" ht="20.100000000000001" hidden="1" customHeight="1" x14ac:dyDescent="0.25">
      <c r="C282" s="9"/>
      <c r="D282" s="9"/>
      <c r="E282" s="9"/>
      <c r="F282" s="9"/>
      <c r="G282" s="9"/>
      <c r="H282" s="9"/>
      <c r="I282" s="9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</row>
    <row r="283" spans="3:65" ht="20.100000000000001" hidden="1" customHeight="1" x14ac:dyDescent="0.25">
      <c r="C283" s="9"/>
      <c r="D283" s="9"/>
      <c r="E283" s="9"/>
      <c r="F283" s="9"/>
      <c r="G283" s="9"/>
      <c r="H283" s="9"/>
      <c r="I283" s="9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</row>
    <row r="284" spans="3:65" ht="20.100000000000001" hidden="1" customHeight="1" x14ac:dyDescent="0.25">
      <c r="C284" s="9"/>
      <c r="D284" s="9"/>
      <c r="E284" s="9"/>
      <c r="F284" s="9"/>
      <c r="G284" s="9"/>
      <c r="H284" s="9"/>
      <c r="I284" s="9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</row>
    <row r="285" spans="3:65" ht="20.100000000000001" hidden="1" customHeight="1" x14ac:dyDescent="0.25">
      <c r="C285" s="9"/>
      <c r="D285" s="9"/>
      <c r="E285" s="9"/>
      <c r="F285" s="9"/>
      <c r="G285" s="9"/>
      <c r="H285" s="9"/>
      <c r="I285" s="9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</row>
    <row r="286" spans="3:65" ht="20.100000000000001" hidden="1" customHeight="1" x14ac:dyDescent="0.25">
      <c r="C286" s="9"/>
      <c r="D286" s="9"/>
      <c r="E286" s="9"/>
      <c r="F286" s="9"/>
      <c r="G286" s="9"/>
      <c r="H286" s="9"/>
      <c r="I286" s="9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</row>
    <row r="287" spans="3:65" ht="20.100000000000001" hidden="1" customHeight="1" x14ac:dyDescent="0.25">
      <c r="C287" s="9"/>
      <c r="D287" s="9"/>
      <c r="E287" s="9"/>
      <c r="F287" s="9"/>
      <c r="G287" s="9"/>
      <c r="H287" s="9"/>
      <c r="I287" s="9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</row>
    <row r="288" spans="3:65" ht="20.100000000000001" hidden="1" customHeight="1" x14ac:dyDescent="0.25">
      <c r="C288" s="9"/>
      <c r="D288" s="9"/>
      <c r="E288" s="9"/>
      <c r="F288" s="9"/>
      <c r="G288" s="9"/>
      <c r="H288" s="9"/>
      <c r="I288" s="9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</row>
    <row r="289" spans="3:65" ht="20.100000000000001" hidden="1" customHeight="1" x14ac:dyDescent="0.25">
      <c r="C289" s="9"/>
      <c r="D289" s="9"/>
      <c r="E289" s="9"/>
      <c r="F289" s="9"/>
      <c r="G289" s="9"/>
      <c r="H289" s="9"/>
      <c r="I289" s="9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</row>
    <row r="290" spans="3:65" ht="20.100000000000001" hidden="1" customHeight="1" x14ac:dyDescent="0.25">
      <c r="C290" s="9"/>
      <c r="D290" s="9"/>
      <c r="E290" s="9"/>
      <c r="F290" s="9"/>
      <c r="G290" s="9"/>
      <c r="H290" s="9"/>
      <c r="I290" s="9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</row>
    <row r="291" spans="3:65" ht="20.100000000000001" hidden="1" customHeight="1" x14ac:dyDescent="0.25">
      <c r="C291" s="9"/>
      <c r="D291" s="9"/>
      <c r="E291" s="9"/>
      <c r="F291" s="9"/>
      <c r="G291" s="9"/>
      <c r="H291" s="9"/>
      <c r="I291" s="9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</row>
    <row r="292" spans="3:65" ht="20.100000000000001" hidden="1" customHeight="1" x14ac:dyDescent="0.25">
      <c r="C292" s="9"/>
      <c r="D292" s="9"/>
      <c r="E292" s="9"/>
      <c r="F292" s="9"/>
      <c r="G292" s="9"/>
      <c r="H292" s="9"/>
      <c r="I292" s="9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</row>
    <row r="293" spans="3:65" ht="20.100000000000001" hidden="1" customHeight="1" x14ac:dyDescent="0.25">
      <c r="C293" s="9"/>
      <c r="D293" s="9"/>
      <c r="E293" s="9"/>
      <c r="F293" s="9"/>
      <c r="G293" s="9"/>
      <c r="H293" s="9"/>
      <c r="I293" s="9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</row>
    <row r="294" spans="3:65" ht="20.100000000000001" hidden="1" customHeight="1" x14ac:dyDescent="0.25">
      <c r="C294" s="9"/>
      <c r="D294" s="9"/>
      <c r="E294" s="9"/>
      <c r="F294" s="9"/>
      <c r="G294" s="9"/>
      <c r="H294" s="9"/>
      <c r="I294" s="9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</row>
    <row r="295" spans="3:65" ht="20.100000000000001" hidden="1" customHeight="1" x14ac:dyDescent="0.25">
      <c r="C295" s="9"/>
      <c r="D295" s="9"/>
      <c r="E295" s="9"/>
      <c r="F295" s="9"/>
      <c r="G295" s="9"/>
      <c r="H295" s="9"/>
      <c r="I295" s="9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</row>
    <row r="296" spans="3:65" ht="20.100000000000001" hidden="1" customHeight="1" x14ac:dyDescent="0.25">
      <c r="C296" s="9"/>
      <c r="D296" s="9"/>
      <c r="E296" s="9"/>
      <c r="F296" s="9"/>
      <c r="G296" s="9"/>
      <c r="H296" s="9"/>
      <c r="I296" s="9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</row>
    <row r="297" spans="3:65" ht="20.100000000000001" hidden="1" customHeight="1" x14ac:dyDescent="0.25">
      <c r="C297" s="9"/>
      <c r="D297" s="9"/>
      <c r="E297" s="9"/>
      <c r="F297" s="9"/>
      <c r="G297" s="9"/>
      <c r="H297" s="9"/>
      <c r="I297" s="9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</row>
    <row r="298" spans="3:65" ht="20.100000000000001" hidden="1" customHeight="1" x14ac:dyDescent="0.25">
      <c r="C298" s="9"/>
      <c r="D298" s="9"/>
      <c r="E298" s="9"/>
      <c r="F298" s="9"/>
      <c r="G298" s="9"/>
      <c r="H298" s="9"/>
      <c r="I298" s="9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</row>
    <row r="299" spans="3:65" ht="20.100000000000001" hidden="1" customHeight="1" x14ac:dyDescent="0.25">
      <c r="C299" s="9"/>
      <c r="D299" s="9"/>
      <c r="E299" s="9"/>
      <c r="F299" s="9"/>
      <c r="G299" s="9"/>
      <c r="H299" s="9"/>
      <c r="I299" s="9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</row>
    <row r="300" spans="3:65" ht="20.100000000000001" hidden="1" customHeight="1" x14ac:dyDescent="0.25">
      <c r="C300" s="9"/>
      <c r="D300" s="9"/>
      <c r="E300" s="9"/>
      <c r="F300" s="9"/>
      <c r="G300" s="9"/>
      <c r="H300" s="9"/>
      <c r="I300" s="9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</row>
    <row r="301" spans="3:65" ht="20.100000000000001" hidden="1" customHeight="1" x14ac:dyDescent="0.25"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</row>
    <row r="302" spans="3:65" ht="20.100000000000001" hidden="1" customHeight="1" x14ac:dyDescent="0.25">
      <c r="C302" s="9"/>
      <c r="D302" s="9"/>
      <c r="E302" s="9"/>
      <c r="F302" s="9"/>
      <c r="G302" s="9"/>
      <c r="H302" s="9"/>
      <c r="I302" s="9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</row>
    <row r="303" spans="3:65" ht="20.100000000000001" hidden="1" customHeight="1" x14ac:dyDescent="0.25">
      <c r="C303" s="9"/>
      <c r="D303" s="9"/>
      <c r="E303" s="9"/>
      <c r="F303" s="9"/>
      <c r="G303" s="9"/>
      <c r="H303" s="9"/>
      <c r="I303" s="9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</row>
    <row r="304" spans="3:65" ht="20.100000000000001" hidden="1" customHeight="1" x14ac:dyDescent="0.25">
      <c r="C304" s="9"/>
      <c r="D304" s="9"/>
      <c r="E304" s="9"/>
      <c r="F304" s="9"/>
      <c r="G304" s="9"/>
      <c r="H304" s="9"/>
      <c r="I304" s="9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</row>
    <row r="305" spans="3:54" ht="20.100000000000001" hidden="1" customHeight="1" x14ac:dyDescent="0.25"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</row>
    <row r="306" spans="3:54" ht="20.100000000000001" hidden="1" customHeight="1" x14ac:dyDescent="0.25">
      <c r="C306" s="9"/>
      <c r="D306" s="9"/>
      <c r="E306" s="9"/>
      <c r="F306" s="9"/>
      <c r="G306" s="9"/>
      <c r="H306" s="9"/>
      <c r="I306" s="9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</row>
    <row r="307" spans="3:54" ht="20.100000000000001" hidden="1" customHeight="1" x14ac:dyDescent="0.25">
      <c r="C307" s="9"/>
      <c r="D307" s="9"/>
      <c r="E307" s="9"/>
      <c r="F307" s="9"/>
      <c r="G307" s="9"/>
      <c r="H307" s="9"/>
      <c r="I307" s="9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</row>
    <row r="308" spans="3:54" ht="20.100000000000001" hidden="1" customHeight="1" x14ac:dyDescent="0.25">
      <c r="C308" s="9"/>
      <c r="D308" s="9"/>
      <c r="E308" s="9"/>
      <c r="F308" s="9"/>
      <c r="G308" s="9"/>
      <c r="H308" s="9"/>
      <c r="I308" s="9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</row>
    <row r="309" spans="3:54" ht="20.100000000000001" hidden="1" customHeight="1" x14ac:dyDescent="0.25">
      <c r="C309" s="9"/>
      <c r="D309" s="9"/>
      <c r="E309" s="9"/>
      <c r="F309" s="9"/>
      <c r="G309" s="9"/>
      <c r="H309" s="9"/>
      <c r="I309" s="9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</row>
    <row r="310" spans="3:54" ht="20.100000000000001" hidden="1" customHeight="1" x14ac:dyDescent="0.25">
      <c r="C310" s="9"/>
      <c r="D310" s="9"/>
      <c r="E310" s="9"/>
      <c r="F310" s="9"/>
      <c r="G310" s="9"/>
      <c r="H310" s="9"/>
      <c r="I310" s="9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</row>
    <row r="311" spans="3:54" ht="20.100000000000001" hidden="1" customHeight="1" x14ac:dyDescent="0.25">
      <c r="C311" s="9"/>
      <c r="D311" s="9"/>
      <c r="E311" s="9"/>
      <c r="F311" s="9"/>
      <c r="G311" s="9"/>
      <c r="H311" s="9"/>
      <c r="I311" s="9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</row>
    <row r="312" spans="3:54" ht="20.100000000000001" hidden="1" customHeight="1" x14ac:dyDescent="0.25">
      <c r="C312" s="9"/>
      <c r="D312" s="9"/>
      <c r="E312" s="9"/>
      <c r="F312" s="9"/>
      <c r="G312" s="9"/>
      <c r="H312" s="9"/>
      <c r="I312" s="9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</row>
    <row r="313" spans="3:54" ht="20.100000000000001" hidden="1" customHeight="1" x14ac:dyDescent="0.25">
      <c r="C313" s="9"/>
      <c r="D313" s="9"/>
      <c r="E313" s="9"/>
      <c r="F313" s="9"/>
      <c r="G313" s="9"/>
      <c r="H313" s="9"/>
      <c r="I313" s="9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</row>
    <row r="314" spans="3:54" ht="20.100000000000001" hidden="1" customHeight="1" x14ac:dyDescent="0.25">
      <c r="C314" s="9"/>
      <c r="D314" s="9"/>
      <c r="E314" s="9"/>
      <c r="F314" s="9"/>
      <c r="G314" s="9"/>
      <c r="H314" s="9"/>
      <c r="I314" s="9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</row>
    <row r="315" spans="3:54" ht="20.100000000000001" hidden="1" customHeight="1" x14ac:dyDescent="0.25">
      <c r="C315" s="9"/>
      <c r="D315" s="9"/>
      <c r="E315" s="9"/>
      <c r="F315" s="9"/>
      <c r="G315" s="9"/>
      <c r="H315" s="9"/>
      <c r="I315" s="9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</row>
    <row r="316" spans="3:54" ht="20.100000000000001" hidden="1" customHeight="1" x14ac:dyDescent="0.25">
      <c r="C316" s="9"/>
      <c r="D316" s="9"/>
      <c r="E316" s="9"/>
      <c r="F316" s="9"/>
      <c r="G316" s="9"/>
      <c r="H316" s="9"/>
      <c r="I316" s="9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</row>
    <row r="317" spans="3:54" ht="20.100000000000001" hidden="1" customHeight="1" x14ac:dyDescent="0.25">
      <c r="C317" s="9"/>
      <c r="D317" s="9"/>
      <c r="E317" s="9"/>
      <c r="F317" s="9"/>
      <c r="G317" s="9"/>
      <c r="H317" s="9"/>
      <c r="I317" s="9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</row>
    <row r="318" spans="3:54" ht="20.100000000000001" hidden="1" customHeight="1" x14ac:dyDescent="0.25">
      <c r="C318" s="9"/>
      <c r="D318" s="9"/>
      <c r="E318" s="9"/>
      <c r="F318" s="9"/>
      <c r="G318" s="9"/>
      <c r="H318" s="9"/>
      <c r="I318" s="9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</row>
    <row r="319" spans="3:54" ht="20.100000000000001" hidden="1" customHeight="1" x14ac:dyDescent="0.25">
      <c r="C319" s="9"/>
      <c r="D319" s="9"/>
      <c r="E319" s="9"/>
      <c r="F319" s="9"/>
      <c r="G319" s="9"/>
      <c r="H319" s="9"/>
      <c r="I319" s="9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</row>
    <row r="320" spans="3:54" ht="20.100000000000001" hidden="1" customHeight="1" x14ac:dyDescent="0.25">
      <c r="C320" s="9"/>
      <c r="D320" s="9"/>
      <c r="E320" s="9"/>
      <c r="F320" s="9"/>
      <c r="G320" s="9"/>
      <c r="H320" s="9"/>
      <c r="I320" s="9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</row>
    <row r="321" spans="3:54" ht="20.100000000000001" hidden="1" customHeight="1" x14ac:dyDescent="0.25">
      <c r="C321" s="9"/>
      <c r="D321" s="9"/>
      <c r="E321" s="9"/>
      <c r="F321" s="9"/>
      <c r="G321" s="9"/>
      <c r="H321" s="9"/>
      <c r="I321" s="9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</row>
    <row r="322" spans="3:54" ht="20.100000000000001" hidden="1" customHeight="1" x14ac:dyDescent="0.25"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</row>
    <row r="323" spans="3:54" ht="20.100000000000001" hidden="1" customHeight="1" x14ac:dyDescent="0.25">
      <c r="C323" s="9"/>
      <c r="D323" s="9"/>
      <c r="E323" s="9"/>
      <c r="F323" s="9"/>
      <c r="G323" s="9"/>
      <c r="H323" s="9"/>
      <c r="I323" s="9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</row>
    <row r="324" spans="3:54" ht="20.100000000000001" hidden="1" customHeight="1" x14ac:dyDescent="0.25">
      <c r="C324" s="9"/>
      <c r="D324" s="9"/>
      <c r="E324" s="9"/>
      <c r="F324" s="9"/>
      <c r="G324" s="9"/>
      <c r="H324" s="9"/>
      <c r="I324" s="9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</row>
    <row r="325" spans="3:54" ht="20.100000000000001" hidden="1" customHeight="1" x14ac:dyDescent="0.25">
      <c r="C325" s="9"/>
      <c r="D325" s="9"/>
      <c r="E325" s="9"/>
      <c r="F325" s="9"/>
      <c r="G325" s="9"/>
      <c r="H325" s="9"/>
      <c r="I325" s="9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</row>
    <row r="326" spans="3:54" ht="20.100000000000001" hidden="1" customHeight="1" x14ac:dyDescent="0.25">
      <c r="C326" s="9"/>
      <c r="D326" s="9"/>
      <c r="E326" s="9"/>
      <c r="F326" s="9"/>
      <c r="G326" s="9"/>
      <c r="H326" s="9"/>
      <c r="I326" s="9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</row>
    <row r="327" spans="3:54" ht="20.100000000000001" hidden="1" customHeight="1" x14ac:dyDescent="0.25">
      <c r="C327" s="9"/>
      <c r="D327" s="9"/>
      <c r="E327" s="9"/>
      <c r="F327" s="9"/>
      <c r="G327" s="9"/>
      <c r="H327" s="9"/>
      <c r="I327" s="9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</row>
    <row r="328" spans="3:54" ht="20.100000000000001" hidden="1" customHeight="1" x14ac:dyDescent="0.25">
      <c r="C328" s="9"/>
      <c r="D328" s="9"/>
      <c r="E328" s="9"/>
      <c r="F328" s="9"/>
      <c r="G328" s="9"/>
      <c r="H328" s="9"/>
      <c r="I328" s="9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</row>
    <row r="329" spans="3:54" ht="20.100000000000001" hidden="1" customHeight="1" x14ac:dyDescent="0.25">
      <c r="C329" s="9"/>
      <c r="D329" s="9"/>
      <c r="E329" s="9"/>
      <c r="F329" s="9"/>
      <c r="G329" s="9"/>
      <c r="H329" s="9"/>
      <c r="I329" s="9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</row>
    <row r="330" spans="3:54" ht="20.100000000000001" hidden="1" customHeight="1" x14ac:dyDescent="0.25">
      <c r="C330" s="9"/>
      <c r="D330" s="9"/>
      <c r="E330" s="9"/>
      <c r="F330" s="9"/>
      <c r="G330" s="9"/>
      <c r="H330" s="9"/>
      <c r="I330" s="9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</row>
    <row r="331" spans="3:54" ht="20.100000000000001" hidden="1" customHeight="1" x14ac:dyDescent="0.25">
      <c r="C331" s="9"/>
      <c r="D331" s="9"/>
      <c r="E331" s="9"/>
      <c r="F331" s="9"/>
      <c r="G331" s="9"/>
      <c r="H331" s="9"/>
      <c r="I331" s="9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</row>
    <row r="332" spans="3:54" ht="20.100000000000001" hidden="1" customHeight="1" x14ac:dyDescent="0.25">
      <c r="C332" s="9"/>
      <c r="D332" s="9"/>
      <c r="E332" s="9"/>
      <c r="F332" s="9"/>
      <c r="G332" s="9"/>
      <c r="H332" s="9"/>
      <c r="I332" s="9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</row>
    <row r="333" spans="3:54" ht="20.100000000000001" hidden="1" customHeight="1" x14ac:dyDescent="0.25"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</row>
    <row r="334" spans="3:54" ht="20.100000000000001" hidden="1" customHeight="1" x14ac:dyDescent="0.25"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</row>
    <row r="335" spans="3:54" ht="20.100000000000001" hidden="1" customHeight="1" x14ac:dyDescent="0.25">
      <c r="C335" s="9"/>
      <c r="D335" s="9"/>
      <c r="E335" s="9"/>
      <c r="F335" s="9"/>
      <c r="G335" s="9"/>
      <c r="H335" s="9"/>
      <c r="I335" s="9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</row>
    <row r="336" spans="3:54" ht="20.100000000000001" hidden="1" customHeight="1" x14ac:dyDescent="0.25">
      <c r="C336" s="9"/>
      <c r="D336" s="9"/>
      <c r="E336" s="9"/>
      <c r="F336" s="9"/>
      <c r="G336" s="9"/>
      <c r="H336" s="9"/>
      <c r="I336" s="9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</row>
    <row r="337" spans="3:54" ht="20.100000000000001" hidden="1" customHeight="1" x14ac:dyDescent="0.25"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</row>
    <row r="338" spans="3:54" ht="20.100000000000001" hidden="1" customHeight="1" x14ac:dyDescent="0.25">
      <c r="C338" s="9"/>
      <c r="D338" s="9"/>
      <c r="E338" s="9"/>
      <c r="F338" s="9"/>
      <c r="G338" s="9"/>
      <c r="H338" s="9"/>
      <c r="I338" s="9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</row>
    <row r="339" spans="3:54" ht="20.100000000000001" hidden="1" customHeight="1" x14ac:dyDescent="0.25">
      <c r="C339" s="9"/>
      <c r="D339" s="9"/>
      <c r="E339" s="9"/>
      <c r="F339" s="9"/>
      <c r="G339" s="9"/>
      <c r="H339" s="9"/>
      <c r="I339" s="9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</row>
    <row r="340" spans="3:54" ht="20.100000000000001" hidden="1" customHeight="1" x14ac:dyDescent="0.25">
      <c r="C340" s="9"/>
      <c r="D340" s="9"/>
      <c r="E340" s="9"/>
      <c r="F340" s="9"/>
      <c r="G340" s="9"/>
      <c r="H340" s="9"/>
      <c r="I340" s="9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</row>
    <row r="341" spans="3:54" ht="20.100000000000001" hidden="1" customHeight="1" x14ac:dyDescent="0.25">
      <c r="C341" s="9"/>
      <c r="D341" s="9"/>
      <c r="E341" s="9"/>
      <c r="F341" s="9"/>
      <c r="G341" s="9"/>
      <c r="H341" s="9"/>
      <c r="I341" s="9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</row>
    <row r="342" spans="3:54" ht="20.100000000000001" hidden="1" customHeight="1" x14ac:dyDescent="0.25">
      <c r="C342" s="9"/>
      <c r="D342" s="9"/>
      <c r="E342" s="9"/>
      <c r="F342" s="9"/>
      <c r="G342" s="9"/>
      <c r="H342" s="9"/>
      <c r="I342" s="9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</row>
    <row r="343" spans="3:54" ht="20.100000000000001" hidden="1" customHeight="1" x14ac:dyDescent="0.25">
      <c r="C343" s="9"/>
      <c r="D343" s="9"/>
      <c r="E343" s="9"/>
      <c r="F343" s="9"/>
      <c r="G343" s="9"/>
      <c r="H343" s="9"/>
      <c r="I343" s="9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</row>
    <row r="344" spans="3:54" ht="20.100000000000001" hidden="1" customHeight="1" x14ac:dyDescent="0.25">
      <c r="C344" s="9"/>
      <c r="D344" s="9"/>
      <c r="E344" s="9"/>
      <c r="F344" s="9"/>
      <c r="G344" s="9"/>
      <c r="H344" s="9"/>
      <c r="I344" s="9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</row>
    <row r="345" spans="3:54" ht="20.100000000000001" hidden="1" customHeight="1" x14ac:dyDescent="0.25">
      <c r="C345" s="9"/>
      <c r="D345" s="9"/>
      <c r="E345" s="9"/>
      <c r="F345" s="9"/>
      <c r="G345" s="9"/>
      <c r="H345" s="9"/>
      <c r="I345" s="9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</row>
    <row r="346" spans="3:54" ht="20.100000000000001" hidden="1" customHeight="1" x14ac:dyDescent="0.25">
      <c r="C346" s="9"/>
      <c r="D346" s="9"/>
      <c r="E346" s="9"/>
      <c r="F346" s="9"/>
      <c r="G346" s="9"/>
      <c r="H346" s="9"/>
      <c r="I346" s="9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</row>
    <row r="347" spans="3:54" ht="20.100000000000001" hidden="1" customHeight="1" x14ac:dyDescent="0.25">
      <c r="C347" s="9"/>
      <c r="D347" s="9"/>
      <c r="E347" s="9"/>
      <c r="F347" s="9"/>
      <c r="G347" s="9"/>
      <c r="H347" s="9"/>
      <c r="I347" s="9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</row>
    <row r="348" spans="3:54" ht="20.100000000000001" hidden="1" customHeight="1" x14ac:dyDescent="0.25">
      <c r="C348" s="9"/>
      <c r="D348" s="9"/>
      <c r="E348" s="9"/>
      <c r="F348" s="9"/>
      <c r="G348" s="9"/>
      <c r="H348" s="9"/>
      <c r="I348" s="9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</row>
    <row r="349" spans="3:54" ht="20.100000000000001" hidden="1" customHeight="1" x14ac:dyDescent="0.25">
      <c r="C349" s="9"/>
      <c r="D349" s="9"/>
      <c r="E349" s="9"/>
      <c r="F349" s="9"/>
      <c r="G349" s="9"/>
      <c r="H349" s="9"/>
      <c r="I349" s="9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</row>
    <row r="350" spans="3:54" ht="20.100000000000001" hidden="1" customHeight="1" x14ac:dyDescent="0.25">
      <c r="C350" s="9"/>
      <c r="D350" s="9"/>
      <c r="E350" s="9"/>
      <c r="F350" s="9"/>
      <c r="G350" s="9"/>
      <c r="H350" s="9"/>
      <c r="I350" s="9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</row>
    <row r="351" spans="3:54" ht="20.100000000000001" hidden="1" customHeight="1" x14ac:dyDescent="0.25">
      <c r="C351" s="9"/>
      <c r="D351" s="9"/>
      <c r="E351" s="9"/>
      <c r="F351" s="9"/>
      <c r="G351" s="9"/>
      <c r="H351" s="9"/>
      <c r="I351" s="9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</row>
    <row r="352" spans="3:54" ht="20.100000000000001" hidden="1" customHeight="1" x14ac:dyDescent="0.25">
      <c r="C352" s="9"/>
      <c r="D352" s="9"/>
      <c r="E352" s="9"/>
      <c r="F352" s="9"/>
      <c r="G352" s="9"/>
      <c r="H352" s="9"/>
      <c r="I352" s="9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</row>
    <row r="353" spans="3:54" ht="20.100000000000001" hidden="1" customHeight="1" x14ac:dyDescent="0.25">
      <c r="C353" s="9"/>
      <c r="D353" s="9"/>
      <c r="E353" s="9"/>
      <c r="F353" s="9"/>
      <c r="G353" s="9"/>
      <c r="H353" s="9"/>
      <c r="I353" s="9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</row>
    <row r="354" spans="3:54" ht="20.100000000000001" hidden="1" customHeight="1" x14ac:dyDescent="0.25">
      <c r="C354" s="9"/>
      <c r="D354" s="9"/>
      <c r="E354" s="9"/>
      <c r="F354" s="9"/>
      <c r="G354" s="9"/>
      <c r="H354" s="9"/>
      <c r="I354" s="9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</row>
    <row r="355" spans="3:54" ht="20.100000000000001" hidden="1" customHeight="1" x14ac:dyDescent="0.25">
      <c r="C355" s="9"/>
      <c r="D355" s="9"/>
      <c r="E355" s="9"/>
      <c r="F355" s="9"/>
      <c r="G355" s="9"/>
      <c r="H355" s="9"/>
      <c r="I355" s="9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</row>
    <row r="356" spans="3:54" ht="20.100000000000001" hidden="1" customHeight="1" x14ac:dyDescent="0.25">
      <c r="C356" s="9"/>
      <c r="D356" s="9"/>
      <c r="E356" s="9"/>
      <c r="F356" s="9"/>
      <c r="G356" s="9"/>
      <c r="H356" s="9"/>
      <c r="I356" s="9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</row>
    <row r="357" spans="3:54" ht="20.100000000000001" hidden="1" customHeight="1" x14ac:dyDescent="0.25">
      <c r="C357" s="9"/>
      <c r="D357" s="9"/>
      <c r="E357" s="9"/>
      <c r="F357" s="9"/>
      <c r="G357" s="9"/>
      <c r="H357" s="9"/>
      <c r="I357" s="9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</row>
    <row r="358" spans="3:54" ht="20.100000000000001" hidden="1" customHeight="1" x14ac:dyDescent="0.25">
      <c r="C358" s="9"/>
      <c r="D358" s="9"/>
      <c r="E358" s="9"/>
      <c r="F358" s="9"/>
      <c r="G358" s="9"/>
      <c r="H358" s="9"/>
      <c r="I358" s="9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</row>
    <row r="359" spans="3:54" ht="20.100000000000001" hidden="1" customHeight="1" x14ac:dyDescent="0.25">
      <c r="C359" s="9"/>
      <c r="D359" s="9"/>
      <c r="E359" s="9"/>
      <c r="F359" s="9"/>
      <c r="G359" s="9"/>
      <c r="H359" s="9"/>
      <c r="I359" s="9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</row>
    <row r="360" spans="3:54" ht="20.100000000000001" hidden="1" customHeight="1" x14ac:dyDescent="0.25">
      <c r="C360" s="9"/>
      <c r="D360" s="9"/>
      <c r="E360" s="9"/>
      <c r="F360" s="9"/>
      <c r="G360" s="9"/>
      <c r="H360" s="9"/>
      <c r="I360" s="9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</row>
    <row r="361" spans="3:54" ht="20.100000000000001" hidden="1" customHeight="1" x14ac:dyDescent="0.25">
      <c r="C361" s="9"/>
      <c r="D361" s="9"/>
      <c r="E361" s="9"/>
      <c r="F361" s="9"/>
      <c r="G361" s="9"/>
      <c r="H361" s="9"/>
      <c r="I361" s="9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</row>
    <row r="362" spans="3:54" ht="20.100000000000001" hidden="1" customHeight="1" x14ac:dyDescent="0.25">
      <c r="C362" s="9"/>
      <c r="D362" s="9"/>
      <c r="E362" s="9"/>
      <c r="F362" s="9"/>
      <c r="G362" s="9"/>
      <c r="H362" s="9"/>
      <c r="I362" s="9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</row>
    <row r="363" spans="3:54" ht="20.100000000000001" hidden="1" customHeight="1" x14ac:dyDescent="0.25">
      <c r="C363" s="9"/>
      <c r="D363" s="9"/>
      <c r="E363" s="9"/>
      <c r="F363" s="9"/>
      <c r="G363" s="9"/>
      <c r="H363" s="9"/>
      <c r="I363" s="9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</row>
    <row r="364" spans="3:54" ht="20.100000000000001" hidden="1" customHeight="1" x14ac:dyDescent="0.25">
      <c r="C364" s="9"/>
      <c r="D364" s="9"/>
      <c r="E364" s="9"/>
      <c r="F364" s="9"/>
      <c r="G364" s="9"/>
      <c r="H364" s="9"/>
      <c r="I364" s="9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</row>
    <row r="365" spans="3:54" ht="20.100000000000001" hidden="1" customHeight="1" x14ac:dyDescent="0.25">
      <c r="C365" s="9"/>
      <c r="D365" s="9"/>
      <c r="E365" s="9"/>
      <c r="F365" s="9"/>
      <c r="G365" s="9"/>
      <c r="H365" s="9"/>
      <c r="I365" s="9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</row>
    <row r="366" spans="3:54" ht="20.100000000000001" hidden="1" customHeight="1" x14ac:dyDescent="0.25">
      <c r="C366" s="9"/>
      <c r="D366" s="9"/>
      <c r="E366" s="9"/>
      <c r="F366" s="9"/>
      <c r="G366" s="9"/>
      <c r="H366" s="9"/>
      <c r="I366" s="9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</row>
    <row r="367" spans="3:54" ht="20.100000000000001" hidden="1" customHeight="1" x14ac:dyDescent="0.25">
      <c r="C367" s="9"/>
      <c r="D367" s="9"/>
      <c r="E367" s="9"/>
      <c r="F367" s="9"/>
      <c r="G367" s="9"/>
      <c r="H367" s="9"/>
      <c r="I367" s="9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</row>
    <row r="368" spans="3:54" ht="20.100000000000001" hidden="1" customHeight="1" x14ac:dyDescent="0.25"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</row>
    <row r="369" spans="3:54" ht="20.100000000000001" hidden="1" customHeight="1" x14ac:dyDescent="0.25"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</row>
    <row r="370" spans="3:54" ht="20.100000000000001" hidden="1" customHeight="1" x14ac:dyDescent="0.25"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</row>
    <row r="371" spans="3:54" ht="20.100000000000001" hidden="1" customHeight="1" x14ac:dyDescent="0.25"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</row>
    <row r="372" spans="3:54" ht="20.100000000000001" hidden="1" customHeight="1" x14ac:dyDescent="0.25"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</row>
    <row r="373" spans="3:54" ht="20.100000000000001" hidden="1" customHeight="1" x14ac:dyDescent="0.25"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</row>
    <row r="374" spans="3:54" ht="20.100000000000001" hidden="1" customHeight="1" x14ac:dyDescent="0.25"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</row>
    <row r="375" spans="3:54" ht="20.100000000000001" hidden="1" customHeight="1" x14ac:dyDescent="0.25"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</row>
    <row r="376" spans="3:54" ht="20.100000000000001" hidden="1" customHeight="1" x14ac:dyDescent="0.25"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</row>
    <row r="377" spans="3:54" ht="20.100000000000001" hidden="1" customHeight="1" x14ac:dyDescent="0.25"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</row>
    <row r="378" spans="3:54" ht="20.100000000000001" hidden="1" customHeight="1" x14ac:dyDescent="0.25"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</row>
    <row r="379" spans="3:54" ht="20.100000000000001" hidden="1" customHeight="1" x14ac:dyDescent="0.25"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</row>
    <row r="380" spans="3:54" ht="20.100000000000001" hidden="1" customHeight="1" x14ac:dyDescent="0.25"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</row>
    <row r="381" spans="3:54" ht="20.100000000000001" hidden="1" customHeight="1" x14ac:dyDescent="0.25"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</row>
    <row r="382" spans="3:54" ht="20.100000000000001" hidden="1" customHeight="1" x14ac:dyDescent="0.25"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</row>
    <row r="383" spans="3:54" ht="20.100000000000001" hidden="1" customHeight="1" x14ac:dyDescent="0.25"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</row>
    <row r="384" spans="3:54" ht="20.100000000000001" hidden="1" customHeight="1" x14ac:dyDescent="0.25"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</row>
    <row r="385" spans="3:54" ht="20.100000000000001" hidden="1" customHeight="1" x14ac:dyDescent="0.25"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</row>
    <row r="386" spans="3:54" ht="20.100000000000001" hidden="1" customHeight="1" x14ac:dyDescent="0.25"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</row>
    <row r="387" spans="3:54" ht="20.100000000000001" hidden="1" customHeight="1" x14ac:dyDescent="0.25"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</row>
    <row r="388" spans="3:54" ht="20.100000000000001" hidden="1" customHeight="1" x14ac:dyDescent="0.25"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</row>
    <row r="389" spans="3:54" ht="20.100000000000001" hidden="1" customHeight="1" x14ac:dyDescent="0.25"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</row>
    <row r="390" spans="3:54" ht="20.100000000000001" hidden="1" customHeight="1" x14ac:dyDescent="0.25"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</row>
    <row r="391" spans="3:54" ht="20.100000000000001" hidden="1" customHeight="1" x14ac:dyDescent="0.25"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</row>
    <row r="392" spans="3:54" ht="20.100000000000001" hidden="1" customHeight="1" x14ac:dyDescent="0.25"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</row>
    <row r="393" spans="3:54" ht="20.100000000000001" hidden="1" customHeight="1" x14ac:dyDescent="0.25"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</row>
    <row r="394" spans="3:54" ht="20.100000000000001" hidden="1" customHeight="1" x14ac:dyDescent="0.25"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</row>
    <row r="395" spans="3:54" ht="20.100000000000001" hidden="1" customHeight="1" x14ac:dyDescent="0.25"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</row>
    <row r="396" spans="3:54" ht="20.100000000000001" hidden="1" customHeight="1" x14ac:dyDescent="0.25"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</row>
    <row r="397" spans="3:54" ht="20.100000000000001" hidden="1" customHeight="1" x14ac:dyDescent="0.25"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</row>
    <row r="398" spans="3:54" ht="20.100000000000001" hidden="1" customHeight="1" x14ac:dyDescent="0.25"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</row>
    <row r="399" spans="3:54" ht="20.100000000000001" hidden="1" customHeight="1" x14ac:dyDescent="0.25"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</row>
    <row r="400" spans="3:54" ht="20.100000000000001" hidden="1" customHeight="1" x14ac:dyDescent="0.25"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</row>
    <row r="401" spans="3:54" ht="20.100000000000001" hidden="1" customHeight="1" x14ac:dyDescent="0.25"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</row>
    <row r="402" spans="3:54" ht="20.100000000000001" hidden="1" customHeight="1" x14ac:dyDescent="0.25"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</row>
    <row r="403" spans="3:54" ht="20.100000000000001" hidden="1" customHeight="1" x14ac:dyDescent="0.25"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</row>
    <row r="404" spans="3:54" ht="20.100000000000001" hidden="1" customHeight="1" x14ac:dyDescent="0.25"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</row>
    <row r="405" spans="3:54" ht="20.100000000000001" hidden="1" customHeight="1" x14ac:dyDescent="0.25"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</row>
    <row r="406" spans="3:54" ht="20.100000000000001" hidden="1" customHeight="1" x14ac:dyDescent="0.25"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</row>
    <row r="407" spans="3:54" ht="20.100000000000001" hidden="1" customHeight="1" x14ac:dyDescent="0.25"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</row>
    <row r="408" spans="3:54" ht="20.100000000000001" hidden="1" customHeight="1" x14ac:dyDescent="0.25"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</row>
    <row r="409" spans="3:54" ht="20.100000000000001" hidden="1" customHeight="1" x14ac:dyDescent="0.25"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</row>
    <row r="410" spans="3:54" ht="20.100000000000001" hidden="1" customHeight="1" x14ac:dyDescent="0.25"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</row>
    <row r="411" spans="3:54" ht="20.100000000000001" hidden="1" customHeight="1" x14ac:dyDescent="0.25"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</row>
    <row r="412" spans="3:54" ht="20.100000000000001" hidden="1" customHeight="1" x14ac:dyDescent="0.25"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</row>
    <row r="413" spans="3:54" ht="20.100000000000001" hidden="1" customHeight="1" x14ac:dyDescent="0.25"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</row>
    <row r="414" spans="3:54" ht="20.100000000000001" hidden="1" customHeight="1" x14ac:dyDescent="0.25"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</row>
    <row r="415" spans="3:54" ht="20.100000000000001" hidden="1" customHeight="1" x14ac:dyDescent="0.25"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</row>
    <row r="416" spans="3:54" ht="20.100000000000001" hidden="1" customHeight="1" x14ac:dyDescent="0.25"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</row>
    <row r="417" spans="3:54" ht="20.100000000000001" hidden="1" customHeight="1" x14ac:dyDescent="0.25"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</row>
    <row r="418" spans="3:54" ht="20.100000000000001" hidden="1" customHeight="1" x14ac:dyDescent="0.25"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</row>
    <row r="419" spans="3:54" ht="20.100000000000001" hidden="1" customHeight="1" x14ac:dyDescent="0.25"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</row>
    <row r="420" spans="3:54" ht="20.100000000000001" hidden="1" customHeight="1" x14ac:dyDescent="0.25"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</row>
    <row r="421" spans="3:54" ht="20.100000000000001" hidden="1" customHeight="1" x14ac:dyDescent="0.25"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</row>
    <row r="422" spans="3:54" ht="20.100000000000001" hidden="1" customHeight="1" x14ac:dyDescent="0.25"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</row>
    <row r="423" spans="3:54" ht="20.100000000000001" hidden="1" customHeight="1" x14ac:dyDescent="0.25"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</row>
    <row r="424" spans="3:54" ht="20.100000000000001" hidden="1" customHeight="1" x14ac:dyDescent="0.25"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</row>
    <row r="425" spans="3:54" ht="20.100000000000001" hidden="1" customHeight="1" x14ac:dyDescent="0.25"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</row>
    <row r="426" spans="3:54" ht="20.100000000000001" hidden="1" customHeight="1" x14ac:dyDescent="0.25"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</row>
    <row r="427" spans="3:54" ht="20.100000000000001" hidden="1" customHeight="1" x14ac:dyDescent="0.25"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</row>
    <row r="428" spans="3:54" ht="20.100000000000001" hidden="1" customHeight="1" x14ac:dyDescent="0.25"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</row>
    <row r="429" spans="3:54" ht="20.100000000000001" hidden="1" customHeight="1" x14ac:dyDescent="0.25"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</row>
    <row r="430" spans="3:54" ht="20.100000000000001" hidden="1" customHeight="1" x14ac:dyDescent="0.25"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</row>
    <row r="431" spans="3:54" ht="20.100000000000001" hidden="1" customHeight="1" x14ac:dyDescent="0.25"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</row>
    <row r="432" spans="3:54" ht="20.100000000000001" hidden="1" customHeight="1" x14ac:dyDescent="0.25"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</row>
    <row r="433" spans="3:54" ht="20.100000000000001" hidden="1" customHeight="1" x14ac:dyDescent="0.25"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</row>
    <row r="434" spans="3:54" ht="20.100000000000001" hidden="1" customHeight="1" x14ac:dyDescent="0.25"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</row>
    <row r="435" spans="3:54" ht="20.100000000000001" hidden="1" customHeight="1" x14ac:dyDescent="0.25"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</row>
    <row r="436" spans="3:54" ht="20.100000000000001" hidden="1" customHeight="1" x14ac:dyDescent="0.25"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</row>
    <row r="437" spans="3:54" ht="20.100000000000001" hidden="1" customHeight="1" x14ac:dyDescent="0.25"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</row>
    <row r="438" spans="3:54" ht="20.100000000000001" hidden="1" customHeight="1" x14ac:dyDescent="0.25"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</row>
    <row r="439" spans="3:54" ht="20.100000000000001" hidden="1" customHeight="1" x14ac:dyDescent="0.25"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</row>
    <row r="440" spans="3:54" ht="20.100000000000001" hidden="1" customHeight="1" x14ac:dyDescent="0.25"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</row>
    <row r="441" spans="3:54" ht="20.100000000000001" hidden="1" customHeight="1" x14ac:dyDescent="0.25"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</row>
    <row r="442" spans="3:54" ht="20.100000000000001" hidden="1" customHeight="1" x14ac:dyDescent="0.25"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</row>
    <row r="443" spans="3:54" ht="20.100000000000001" hidden="1" customHeight="1" x14ac:dyDescent="0.25"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</row>
    <row r="444" spans="3:54" ht="20.100000000000001" hidden="1" customHeight="1" x14ac:dyDescent="0.25"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</row>
    <row r="445" spans="3:54" ht="20.100000000000001" hidden="1" customHeight="1" x14ac:dyDescent="0.25"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</row>
    <row r="446" spans="3:54" ht="20.100000000000001" hidden="1" customHeight="1" x14ac:dyDescent="0.25"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</row>
    <row r="447" spans="3:54" ht="20.100000000000001" hidden="1" customHeight="1" x14ac:dyDescent="0.25"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</row>
    <row r="448" spans="3:54" ht="20.100000000000001" hidden="1" customHeight="1" x14ac:dyDescent="0.25"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</row>
    <row r="449" spans="3:54" ht="20.100000000000001" hidden="1" customHeight="1" x14ac:dyDescent="0.25"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</row>
    <row r="450" spans="3:54" ht="20.100000000000001" hidden="1" customHeight="1" x14ac:dyDescent="0.25"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</row>
    <row r="451" spans="3:54" ht="20.100000000000001" hidden="1" customHeight="1" x14ac:dyDescent="0.25"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</row>
    <row r="452" spans="3:54" ht="20.100000000000001" hidden="1" customHeight="1" x14ac:dyDescent="0.25"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</row>
    <row r="453" spans="3:54" ht="20.100000000000001" hidden="1" customHeight="1" x14ac:dyDescent="0.25"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</row>
    <row r="454" spans="3:54" ht="20.100000000000001" hidden="1" customHeight="1" x14ac:dyDescent="0.25"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</row>
    <row r="455" spans="3:54" ht="20.100000000000001" hidden="1" customHeight="1" x14ac:dyDescent="0.25"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</row>
    <row r="456" spans="3:54" ht="20.100000000000001" hidden="1" customHeight="1" x14ac:dyDescent="0.25"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</row>
    <row r="457" spans="3:54" ht="20.100000000000001" hidden="1" customHeight="1" x14ac:dyDescent="0.25"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</row>
    <row r="458" spans="3:54" ht="20.100000000000001" hidden="1" customHeight="1" x14ac:dyDescent="0.25"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</row>
    <row r="459" spans="3:54" ht="20.100000000000001" hidden="1" customHeight="1" x14ac:dyDescent="0.25"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</row>
    <row r="460" spans="3:54" ht="20.100000000000001" hidden="1" customHeight="1" x14ac:dyDescent="0.25"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</row>
    <row r="461" spans="3:54" ht="20.100000000000001" hidden="1" customHeight="1" x14ac:dyDescent="0.25"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</row>
    <row r="462" spans="3:54" ht="20.100000000000001" hidden="1" customHeight="1" x14ac:dyDescent="0.25"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</row>
    <row r="463" spans="3:54" ht="20.100000000000001" hidden="1" customHeight="1" x14ac:dyDescent="0.25"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</row>
    <row r="464" spans="3:54" ht="20.100000000000001" hidden="1" customHeight="1" x14ac:dyDescent="0.25"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</row>
    <row r="465" spans="3:54" ht="20.100000000000001" hidden="1" customHeight="1" x14ac:dyDescent="0.25"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</row>
    <row r="466" spans="3:54" ht="20.100000000000001" hidden="1" customHeight="1" x14ac:dyDescent="0.25"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</row>
    <row r="467" spans="3:54" ht="20.100000000000001" hidden="1" customHeight="1" x14ac:dyDescent="0.25"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</row>
    <row r="468" spans="3:54" ht="20.100000000000001" hidden="1" customHeight="1" x14ac:dyDescent="0.25"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</row>
    <row r="469" spans="3:54" ht="20.100000000000001" hidden="1" customHeight="1" x14ac:dyDescent="0.25"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</row>
    <row r="470" spans="3:54" ht="20.100000000000001" hidden="1" customHeight="1" x14ac:dyDescent="0.25"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</row>
    <row r="471" spans="3:54" ht="20.100000000000001" hidden="1" customHeight="1" x14ac:dyDescent="0.25"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</row>
    <row r="472" spans="3:54" ht="20.100000000000001" hidden="1" customHeight="1" x14ac:dyDescent="0.25"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</row>
    <row r="473" spans="3:54" ht="20.100000000000001" hidden="1" customHeight="1" x14ac:dyDescent="0.25"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</row>
    <row r="474" spans="3:54" ht="20.100000000000001" hidden="1" customHeight="1" x14ac:dyDescent="0.25"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</row>
    <row r="475" spans="3:54" ht="20.100000000000001" hidden="1" customHeight="1" x14ac:dyDescent="0.25"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</row>
    <row r="476" spans="3:54" ht="20.100000000000001" hidden="1" customHeight="1" x14ac:dyDescent="0.25"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</row>
    <row r="477" spans="3:54" ht="20.100000000000001" hidden="1" customHeight="1" x14ac:dyDescent="0.25"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</row>
    <row r="478" spans="3:54" ht="20.100000000000001" hidden="1" customHeight="1" x14ac:dyDescent="0.25"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</row>
    <row r="479" spans="3:54" ht="20.100000000000001" hidden="1" customHeight="1" x14ac:dyDescent="0.25"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</row>
    <row r="480" spans="3:54" ht="20.100000000000001" hidden="1" customHeight="1" x14ac:dyDescent="0.25"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</row>
    <row r="481" spans="3:54" ht="20.100000000000001" hidden="1" customHeight="1" x14ac:dyDescent="0.25"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</row>
    <row r="482" spans="3:54" ht="20.100000000000001" hidden="1" customHeight="1" x14ac:dyDescent="0.25"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</row>
    <row r="483" spans="3:54" ht="20.100000000000001" hidden="1" customHeight="1" x14ac:dyDescent="0.25"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</row>
    <row r="484" spans="3:54" ht="20.100000000000001" hidden="1" customHeight="1" x14ac:dyDescent="0.25"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</row>
    <row r="485" spans="3:54" ht="20.100000000000001" hidden="1" customHeight="1" x14ac:dyDescent="0.25"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</row>
    <row r="486" spans="3:54" ht="20.100000000000001" hidden="1" customHeight="1" x14ac:dyDescent="0.25"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</row>
    <row r="487" spans="3:54" ht="20.100000000000001" hidden="1" customHeight="1" x14ac:dyDescent="0.25"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</row>
    <row r="488" spans="3:54" ht="20.100000000000001" hidden="1" customHeight="1" x14ac:dyDescent="0.25"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</row>
    <row r="489" spans="3:54" ht="20.100000000000001" hidden="1" customHeight="1" x14ac:dyDescent="0.25"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</row>
    <row r="490" spans="3:54" ht="20.100000000000001" hidden="1" customHeight="1" x14ac:dyDescent="0.25"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</row>
    <row r="491" spans="3:54" ht="20.100000000000001" hidden="1" customHeight="1" x14ac:dyDescent="0.25"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</row>
    <row r="492" spans="3:54" ht="20.100000000000001" hidden="1" customHeight="1" x14ac:dyDescent="0.25"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</row>
    <row r="493" spans="3:54" ht="20.100000000000001" hidden="1" customHeight="1" x14ac:dyDescent="0.25"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</row>
    <row r="494" spans="3:54" ht="20.100000000000001" hidden="1" customHeight="1" x14ac:dyDescent="0.25"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</row>
    <row r="495" spans="3:54" ht="20.100000000000001" hidden="1" customHeight="1" x14ac:dyDescent="0.25"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</row>
    <row r="496" spans="3:54" ht="20.100000000000001" hidden="1" customHeight="1" x14ac:dyDescent="0.25"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</row>
    <row r="497" spans="3:54" ht="20.100000000000001" hidden="1" customHeight="1" x14ac:dyDescent="0.25"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</row>
    <row r="498" spans="3:54" ht="20.100000000000001" hidden="1" customHeight="1" x14ac:dyDescent="0.25"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</row>
    <row r="499" spans="3:54" ht="20.100000000000001" hidden="1" customHeight="1" x14ac:dyDescent="0.25"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</row>
    <row r="500" spans="3:54" ht="20.100000000000001" hidden="1" customHeight="1" x14ac:dyDescent="0.25"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</row>
    <row r="501" spans="3:54" ht="20.100000000000001" hidden="1" customHeight="1" x14ac:dyDescent="0.25"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</row>
    <row r="502" spans="3:54" ht="20.100000000000001" hidden="1" customHeight="1" x14ac:dyDescent="0.25"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</row>
    <row r="503" spans="3:54" ht="20.100000000000001" hidden="1" customHeight="1" x14ac:dyDescent="0.25"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</row>
    <row r="504" spans="3:54" ht="20.100000000000001" hidden="1" customHeight="1" x14ac:dyDescent="0.25"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</row>
    <row r="505" spans="3:54" ht="20.100000000000001" hidden="1" customHeight="1" x14ac:dyDescent="0.25"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</row>
    <row r="506" spans="3:54" ht="20.100000000000001" hidden="1" customHeight="1" x14ac:dyDescent="0.25"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</row>
    <row r="507" spans="3:54" ht="20.100000000000001" hidden="1" customHeight="1" x14ac:dyDescent="0.25"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</row>
    <row r="508" spans="3:54" ht="20.100000000000001" hidden="1" customHeight="1" x14ac:dyDescent="0.25"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</row>
    <row r="509" spans="3:54" ht="20.100000000000001" hidden="1" customHeight="1" x14ac:dyDescent="0.25"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</row>
    <row r="510" spans="3:54" ht="20.100000000000001" hidden="1" customHeight="1" x14ac:dyDescent="0.25"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</row>
    <row r="511" spans="3:54" ht="20.100000000000001" hidden="1" customHeight="1" x14ac:dyDescent="0.25"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</row>
    <row r="512" spans="3:54" ht="20.100000000000001" hidden="1" customHeight="1" x14ac:dyDescent="0.25"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</row>
    <row r="513" spans="3:54" ht="20.100000000000001" hidden="1" customHeight="1" x14ac:dyDescent="0.25"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</row>
    <row r="514" spans="3:54" ht="20.100000000000001" hidden="1" customHeight="1" x14ac:dyDescent="0.25"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</row>
    <row r="515" spans="3:54" ht="20.100000000000001" hidden="1" customHeight="1" x14ac:dyDescent="0.25"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</row>
  </sheetData>
  <sheetProtection sheet="1" objects="1" scenarios="1"/>
  <mergeCells count="71">
    <mergeCell ref="AD95:AH95"/>
    <mergeCell ref="AD96:AH96"/>
    <mergeCell ref="AB101:AI101"/>
    <mergeCell ref="AD111:AE111"/>
    <mergeCell ref="AE90:AH90"/>
    <mergeCell ref="AE91:AH91"/>
    <mergeCell ref="AE92:AH92"/>
    <mergeCell ref="AE93:AH93"/>
    <mergeCell ref="AE94:AH94"/>
    <mergeCell ref="AE68:AH68"/>
    <mergeCell ref="AE88:AF89"/>
    <mergeCell ref="AG88:AH89"/>
    <mergeCell ref="AD70:AG70"/>
    <mergeCell ref="AC75:AC77"/>
    <mergeCell ref="AE75:AF76"/>
    <mergeCell ref="AG75:AH76"/>
    <mergeCell ref="AE77:AH77"/>
    <mergeCell ref="AE78:AH78"/>
    <mergeCell ref="AE79:AH79"/>
    <mergeCell ref="AE80:AH80"/>
    <mergeCell ref="AE81:AH81"/>
    <mergeCell ref="AD82:AH82"/>
    <mergeCell ref="AD83:AH83"/>
    <mergeCell ref="AC49:AC51"/>
    <mergeCell ref="AE49:AF50"/>
    <mergeCell ref="AG49:AH50"/>
    <mergeCell ref="AE51:AH51"/>
    <mergeCell ref="AD69:AH69"/>
    <mergeCell ref="AE53:AH53"/>
    <mergeCell ref="AE54:AH54"/>
    <mergeCell ref="AE55:AH55"/>
    <mergeCell ref="AD56:AH56"/>
    <mergeCell ref="AD57:AH57"/>
    <mergeCell ref="AE62:AF63"/>
    <mergeCell ref="AG62:AH63"/>
    <mergeCell ref="AE64:AH64"/>
    <mergeCell ref="AE65:AH65"/>
    <mergeCell ref="AE66:AH66"/>
    <mergeCell ref="AE67:AH67"/>
    <mergeCell ref="AE52:AH52"/>
    <mergeCell ref="AE38:AH38"/>
    <mergeCell ref="AE39:AH39"/>
    <mergeCell ref="AE40:AH40"/>
    <mergeCell ref="AE41:AH41"/>
    <mergeCell ref="AE42:AH42"/>
    <mergeCell ref="AD43:AH43"/>
    <mergeCell ref="AD44:AH44"/>
    <mergeCell ref="AE30:AH30"/>
    <mergeCell ref="AE31:AH31"/>
    <mergeCell ref="AE32:AH32"/>
    <mergeCell ref="AB34:AI34"/>
    <mergeCell ref="AE36:AF37"/>
    <mergeCell ref="AG36:AH37"/>
    <mergeCell ref="AC26:AH26"/>
    <mergeCell ref="AC7:AC8"/>
    <mergeCell ref="AD7:AG7"/>
    <mergeCell ref="AD8:AF8"/>
    <mergeCell ref="AC10:AC11"/>
    <mergeCell ref="AD10:AG10"/>
    <mergeCell ref="AD11:AF11"/>
    <mergeCell ref="AC13:AC14"/>
    <mergeCell ref="AD13:AG13"/>
    <mergeCell ref="AD14:AF14"/>
    <mergeCell ref="AE16:AG16"/>
    <mergeCell ref="AE17:AG17"/>
    <mergeCell ref="AC5:AH5"/>
    <mergeCell ref="AC1:AH1"/>
    <mergeCell ref="AE2:AF2"/>
    <mergeCell ref="AG2:AH2"/>
    <mergeCell ref="AE3:AF3"/>
    <mergeCell ref="AG3:AH3"/>
  </mergeCells>
  <conditionalFormatting sqref="CR23 AE31:AE32">
    <cfRule type="cellIs" dxfId="39" priority="12" operator="equal">
      <formula>$CQ$23</formula>
    </cfRule>
  </conditionalFormatting>
  <conditionalFormatting sqref="CT23">
    <cfRule type="containsText" dxfId="38" priority="8" operator="containsText" text="1">
      <formula>NOT(ISERROR(SEARCH("1",CT23)))</formula>
    </cfRule>
    <cfRule type="cellIs" dxfId="37" priority="9" operator="equal">
      <formula>$CT$21</formula>
    </cfRule>
    <cfRule type="cellIs" dxfId="36" priority="10" operator="equal">
      <formula>$CT$21</formula>
    </cfRule>
    <cfRule type="cellIs" dxfId="35" priority="11" operator="equal">
      <formula>1</formula>
    </cfRule>
  </conditionalFormatting>
  <conditionalFormatting sqref="CR27">
    <cfRule type="cellIs" dxfId="34" priority="5" operator="equal">
      <formula>$CQ$27</formula>
    </cfRule>
    <cfRule type="cellIs" dxfId="33" priority="6" operator="equal">
      <formula>80</formula>
    </cfRule>
    <cfRule type="cellIs" dxfId="32" priority="7" operator="equal">
      <formula>$CQ$23</formula>
    </cfRule>
  </conditionalFormatting>
  <conditionalFormatting sqref="CT27">
    <cfRule type="containsText" dxfId="31" priority="1" operator="containsText" text="1">
      <formula>NOT(ISERROR(SEARCH("1",CT27)))</formula>
    </cfRule>
    <cfRule type="cellIs" dxfId="30" priority="2" operator="equal">
      <formula>$CT$21</formula>
    </cfRule>
    <cfRule type="cellIs" dxfId="29" priority="3" operator="equal">
      <formula>$CT$21</formula>
    </cfRule>
    <cfRule type="cellIs" dxfId="28" priority="4" operator="equal">
      <formula>1</formula>
    </cfRule>
  </conditionalFormatting>
  <conditionalFormatting sqref="AD44 AE45 AH45 AD57 AE58 AH58 AD70 AE71 AH70:AH71 AD83 AE84 AH84 AD96 AE97 AH97">
    <cfRule type="cellIs" dxfId="27" priority="13" operator="equal">
      <formula>$AU$56</formula>
    </cfRule>
  </conditionalFormatting>
  <conditionalFormatting sqref="AF45 AF58 AF71 AF84 AF97">
    <cfRule type="containsText" dxfId="26" priority="14" operator="containsText" text="0">
      <formula>NOT(ISERROR(SEARCH("0",AF45)))</formula>
    </cfRule>
    <cfRule type="cellIs" dxfId="25" priority="15" operator="equal">
      <formula>$AK$45</formula>
    </cfRule>
    <cfRule type="cellIs" dxfId="24" priority="16" operator="equal">
      <formula>$AJ$46</formula>
    </cfRule>
    <cfRule type="cellIs" dxfId="23" priority="17" operator="equal">
      <formula>0</formula>
    </cfRule>
    <cfRule type="cellIs" dxfId="22" priority="18" operator="equal">
      <formula>$AJ$46</formula>
    </cfRule>
    <cfRule type="cellIs" dxfId="21" priority="19" operator="equal">
      <formula>$AJ$46</formula>
    </cfRule>
    <cfRule type="cellIs" dxfId="20" priority="20" operator="equal">
      <formula>$AJ$42</formula>
    </cfRule>
    <cfRule type="cellIs" dxfId="19" priority="21" operator="equal">
      <formula>0</formula>
    </cfRule>
    <cfRule type="cellIs" dxfId="18" priority="22" operator="equal">
      <formula>$AU$56</formula>
    </cfRule>
  </conditionalFormatting>
  <dataValidations count="27">
    <dataValidation allowBlank="1" showInputMessage="1" showErrorMessage="1" promptTitle="Ecrire" prompt="Les choix de courses et les temps de récupération" sqref="AD37 AD50" xr:uid="{BB5570F4-E0D9-45F1-8EFD-01223D8F204F}"/>
    <dataValidation type="list" allowBlank="1" showInputMessage="1" showErrorMessage="1" sqref="AE3:AF3" xr:uid="{DCFA39D0-2DAE-4C90-9A3C-598FEDEF2C45}">
      <formula1>$AK$2:$AQ$2</formula1>
    </dataValidation>
    <dataValidation type="list" allowBlank="1" showInputMessage="1" showErrorMessage="1" promptTitle="A compléter" sqref="AG3:AH3" xr:uid="{14DE1DAC-CD08-4FC0-9874-61D2E1926DA1}">
      <formula1>$AS$1:$AS$3</formula1>
    </dataValidation>
    <dataValidation type="list" allowBlank="1" showInputMessage="1" showErrorMessage="1" sqref="AD41 AD93 AD67 AD54 AD80" xr:uid="{F73AE2D2-7349-42ED-A367-E5ED32F2BD7A}">
      <formula1>$AL$39:$AL$44</formula1>
    </dataValidation>
    <dataValidation type="list" allowBlank="1" showInputMessage="1" showErrorMessage="1" promptTitle="Chaleur / Respiration" sqref="AD39 AD91 AD65 AD78 AD52" xr:uid="{543CE66C-2C7D-4406-B6E3-61E96E214194}">
      <formula1>$AL$33:$AL$37</formula1>
    </dataValidation>
    <dataValidation type="list" allowBlank="1" showInputMessage="1" showErrorMessage="1" sqref="AD32" xr:uid="{5B3EC9A3-350D-42C3-87A0-E5624269A61F}">
      <formula1>$AO$26:$CJ$26</formula1>
    </dataValidation>
    <dataValidation type="list" allowBlank="1" showInputMessage="1" showErrorMessage="1" sqref="AD31" xr:uid="{F2947185-AC5D-4D10-AA0B-7D44CFA52A5D}">
      <formula1>$AO$4:$BP$4</formula1>
    </dataValidation>
    <dataValidation type="list" allowBlank="1" showInputMessage="1" showErrorMessage="1" sqref="AE17 AG14 AG11 AG8" xr:uid="{2054BF9E-9115-40E7-ADF7-2A458A0CED2A}">
      <formula1>$AN$5:$AN$25</formula1>
    </dataValidation>
    <dataValidation type="list" allowBlank="1" showInputMessage="1" showErrorMessage="1" sqref="AD40 AD92 AD66 AD61 AD53 AD79" xr:uid="{57003BA8-1691-4772-AEFC-8CE1183893AE}">
      <formula1>$AK$46:$AK$51</formula1>
    </dataValidation>
    <dataValidation type="list" allowBlank="1" showInputMessage="1" showErrorMessage="1" sqref="AE61" xr:uid="{97CD322C-D5E9-4C97-B22C-655EBF85F971}">
      <formula1>$AK$33:$AK$39</formula1>
    </dataValidation>
    <dataValidation type="list" allowBlank="1" showInputMessage="1" showErrorMessage="1" sqref="AD42 AD94 AD68 AD81 AD55" xr:uid="{30A33531-0AAB-475D-9918-BBED9E49C9AE}">
      <formula1>$AK$40:$AK$45</formula1>
    </dataValidation>
    <dataValidation type="list" allowBlank="1" showInputMessage="1" showErrorMessage="1" sqref="AG45 AG97 AG71 AG84 AG58" xr:uid="{91FBF09C-8CC1-47F8-938E-66EA9066F95A}">
      <formula1>$AK$9:$AK$10</formula1>
    </dataValidation>
    <dataValidation type="list" allowBlank="1" showInputMessage="1" showErrorMessage="1" sqref="AF48 AG75 AG49 AG62 AG88 AG36:AH37" xr:uid="{421BB664-557F-4A74-A9B8-8D483C0D6911}">
      <formula1>$AJ$15:$AJ$19</formula1>
    </dataValidation>
    <dataValidation allowBlank="1" showInputMessage="1" showErrorMessage="1" promptTitle="double clic" prompt="Ecrire l'enchaînement des différentes courses (choisies) entrecoupé de récupérations actives" sqref="AD49 AD36 AD75 AD62 AD88" xr:uid="{C0B2255C-C394-4E34-B7ED-BD07E08D0EAC}"/>
    <dataValidation type="list" allowBlank="1" showInputMessage="1" showErrorMessage="1" sqref="CP25:CP26" xr:uid="{99144D5A-C5C2-49BA-B057-A23AD787E0AD}">
      <formula1>$CL$4:$CL$54</formula1>
    </dataValidation>
    <dataValidation type="list" allowBlank="1" showInputMessage="1" showErrorMessage="1" promptTitle="ici" prompt="Choisir la distance réalisée dans la liste" sqref="CP24" xr:uid="{DF6A2679-8EDE-4168-87F8-AA318774CB62}">
      <formula1>$CL$4:$CL$54</formula1>
    </dataValidation>
    <dataValidation allowBlank="1" showInputMessage="1" showErrorMessage="1" promptTitle="double clic" prompt="Analyse de l'enchaînement de mes courses et voie(s) de progression" sqref="AD43 AD56 AD82 AD69 AD95" xr:uid="{75B620EB-7475-4005-8B78-2743ACAC34A4}"/>
    <dataValidation allowBlank="1" showInputMessage="1" showErrorMessage="1" promptTitle="ici" prompt="Ecrire l'enchaînement des différentes courses (choisies) entrecoupé de récupérations actives" sqref="AD48" xr:uid="{480020AB-32E3-42D9-87CE-22BB191AA987}"/>
    <dataValidation type="list" allowBlank="1" showInputMessage="1" showErrorMessage="1" sqref="CQ23 CQ27" xr:uid="{F173D77C-530D-4814-AB45-D390740A464C}">
      <formula1>$AS$19:$AY$19</formula1>
    </dataValidation>
    <dataValidation type="list" allowBlank="1" showInputMessage="1" showErrorMessage="1" promptTitle="ici" prompt="choisir la distance réalisée dans la liste" sqref="CP23 CP27" xr:uid="{1A476780-B5B5-48D5-87F1-1A528CAF04E3}">
      <formula1>$CK$4:$CK$31</formula1>
    </dataValidation>
    <dataValidation type="list" allowBlank="1" showInputMessage="1" showErrorMessage="1" promptTitle="ici" prompt="Choisir qui observe_x000a_Quel coureur observe ?" sqref="CP15" xr:uid="{E863FB65-6CA6-4598-B73C-D6B9D69000C5}">
      <formula1>$CP$16:$CP$20</formula1>
    </dataValidation>
    <dataValidation allowBlank="1" showInputMessage="1" showErrorMessage="1" promptTitle="ici" prompt="écrire les sensations éprouvées et la fréquence cardiaque en fin de série(s)" sqref="AD14 AD11" xr:uid="{A2F7CD87-151C-4337-9825-E8530BC91CDF}"/>
    <dataValidation allowBlank="1" showInputMessage="1" showErrorMessage="1" promptTitle="ici" prompt="écrire les sensations éprouvées lors de la leçon" sqref="AD8" xr:uid="{3C31FD97-3F30-48CD-B5CC-9DE43D22A59B}"/>
    <dataValidation allowBlank="1" showInputMessage="1" showErrorMessage="1" promptTitle="ici" prompt="Bilan de la leçon précédente et objectif(s)" sqref="AD47:AE47 AD60:AE60 AD86:AE87 AD73:AE73 AD99:AE100" xr:uid="{CD76C19E-E2EE-4446-962D-AAF5F2AF0741}"/>
    <dataValidation type="list" allowBlank="1" showInputMessage="1" showErrorMessage="1" sqref="AE38:AH38 AE51:AH51 AE64:AH64 AE77:AH77 AE90:AH90" xr:uid="{79BE4B29-684C-4808-9AE8-699A913BBDF0}">
      <formula1>$AT$55:$AZ$55</formula1>
    </dataValidation>
    <dataValidation type="list" allowBlank="1" showInputMessage="1" showErrorMessage="1" sqref="AE40:AH40 AE53:AH53 AE66:AH66 AE79:AH79 AE92:AH92" xr:uid="{1891E5E5-8338-4EBF-A201-FC3C594D85EB}">
      <formula1>$AL$53:$AL$59</formula1>
    </dataValidation>
    <dataValidation type="list" allowBlank="1" showInputMessage="1" showErrorMessage="1" sqref="AE42:AH42 AE55:AH55 AE68:AH68 AE81:AH81 AE94:AH94" xr:uid="{02A78A17-6A8E-4831-A047-834A062BC98F}">
      <formula1>$AL$66:$AL$71</formula1>
    </dataValidation>
  </dataValidations>
  <pageMargins left="0.25" right="0.25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304892-3C31-4227-8487-C099B336B695}">
          <x14:formula1>
            <xm:f>OFFSET(Parametres!$M$1,1,1,Parametres!$O$2,1)</xm:f>
          </x14:formula1>
          <xm:sqref>AD3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43C0A-4A2C-401C-9ED0-8AA54AF57939}">
  <sheetPr>
    <tabColor rgb="FFFFC000"/>
  </sheetPr>
  <dimension ref="A1:XFC269"/>
  <sheetViews>
    <sheetView showGridLines="0" showRowColHeaders="0" topLeftCell="AB1" zoomScale="69" zoomScaleNormal="69" workbookViewId="0">
      <selection activeCell="AH11" sqref="AE10:AK11"/>
    </sheetView>
  </sheetViews>
  <sheetFormatPr baseColWidth="10" defaultColWidth="0" defaultRowHeight="15" zeroHeight="1" x14ac:dyDescent="0.25"/>
  <cols>
    <col min="1" max="1" width="3" style="1" hidden="1" customWidth="1"/>
    <col min="2" max="2" width="45.42578125" style="1" hidden="1" customWidth="1"/>
    <col min="3" max="7" width="28.7109375" style="1" hidden="1" customWidth="1"/>
    <col min="8" max="27" width="0" style="1" hidden="1" customWidth="1"/>
    <col min="28" max="28" width="2.7109375" style="1" customWidth="1"/>
    <col min="29" max="37" width="18.7109375" style="1" customWidth="1"/>
    <col min="38" max="38" width="14.5703125" style="1" customWidth="1"/>
    <col min="39" max="39" width="6.140625" style="1" hidden="1"/>
    <col min="40" max="40" width="12" style="1" hidden="1"/>
    <col min="41" max="16383" width="6.140625" style="1" hidden="1"/>
    <col min="16384" max="16384" width="14.140625" style="1" hidden="1"/>
  </cols>
  <sheetData>
    <row r="1" spans="1:279" x14ac:dyDescent="0.25">
      <c r="AB1" s="75"/>
      <c r="AC1" s="75"/>
      <c r="AD1" s="75"/>
      <c r="AE1" s="75"/>
      <c r="AF1" s="75"/>
      <c r="AG1" s="75"/>
      <c r="AH1" s="103" t="s">
        <v>167</v>
      </c>
      <c r="AI1" s="105">
        <v>200</v>
      </c>
      <c r="AJ1" s="104" t="s">
        <v>171</v>
      </c>
      <c r="AK1" s="380" t="s">
        <v>172</v>
      </c>
      <c r="AL1" s="380"/>
      <c r="AN1" s="4" t="s">
        <v>163</v>
      </c>
      <c r="AO1" s="4" t="s">
        <v>124</v>
      </c>
      <c r="AP1" s="1" t="s">
        <v>114</v>
      </c>
    </row>
    <row r="2" spans="1:279" ht="35.1" customHeight="1" x14ac:dyDescent="0.25">
      <c r="A2" s="2"/>
      <c r="AB2" s="75"/>
      <c r="AC2" s="379" t="s">
        <v>173</v>
      </c>
      <c r="AD2" s="379"/>
      <c r="AE2" s="379"/>
      <c r="AF2" s="379"/>
      <c r="AG2" s="379"/>
      <c r="AH2" s="379"/>
      <c r="AI2" s="379"/>
      <c r="AJ2" s="379"/>
      <c r="AK2" s="379"/>
      <c r="AL2" s="76"/>
      <c r="AN2" s="10">
        <f>'Coureur 1'!AD3</f>
        <v>0</v>
      </c>
      <c r="AO2" s="10">
        <f>'Coureur 1'!AE17</f>
        <v>10</v>
      </c>
      <c r="AP2" s="2">
        <f>'Coureur 1'!AG3</f>
        <v>0</v>
      </c>
      <c r="AQ2" s="2"/>
      <c r="AR2" s="2"/>
    </row>
    <row r="3" spans="1:279" ht="35.1" customHeight="1" x14ac:dyDescent="0.25">
      <c r="A3" s="2"/>
      <c r="AB3" s="75"/>
      <c r="AC3" s="88"/>
      <c r="AD3" s="88"/>
      <c r="AE3" s="385" t="s">
        <v>159</v>
      </c>
      <c r="AF3" s="385"/>
      <c r="AG3" s="385"/>
      <c r="AH3" s="385"/>
      <c r="AI3" s="385"/>
      <c r="AJ3" s="88"/>
      <c r="AK3" s="88"/>
      <c r="AL3" s="122"/>
      <c r="AN3" s="4">
        <f>'Coureur 2'!AD3</f>
        <v>0</v>
      </c>
      <c r="AO3" s="10">
        <f>'Coureur 2'!AE17</f>
        <v>10</v>
      </c>
      <c r="AP3" s="2">
        <f>'Coureur 2'!AG3</f>
        <v>0</v>
      </c>
      <c r="AQ3" s="2"/>
      <c r="AR3" s="2"/>
      <c r="AT3" s="2"/>
      <c r="AU3" s="2"/>
      <c r="AV3" s="2"/>
    </row>
    <row r="4" spans="1:279" ht="15.75" customHeight="1" thickBot="1" x14ac:dyDescent="0.3">
      <c r="A4" s="2"/>
      <c r="AB4" s="75"/>
      <c r="AC4" s="88"/>
      <c r="AD4" s="88"/>
      <c r="AE4" s="89"/>
      <c r="AF4" s="89"/>
      <c r="AG4" s="89"/>
      <c r="AH4" s="89"/>
      <c r="AI4" s="89"/>
      <c r="AJ4" s="88"/>
      <c r="AK4" s="88"/>
      <c r="AL4" s="122" t="s">
        <v>185</v>
      </c>
      <c r="AN4" s="4">
        <f>'Coureur 3'!AD3</f>
        <v>0</v>
      </c>
      <c r="AO4" s="10">
        <f>'Coureur 3'!AE17</f>
        <v>10</v>
      </c>
      <c r="AP4" s="2">
        <f>'Coureur 3'!AG3</f>
        <v>0</v>
      </c>
      <c r="AQ4" s="87">
        <f>AQ5/25</f>
        <v>40</v>
      </c>
      <c r="AR4" s="87"/>
      <c r="AS4" s="87">
        <f>AS5/25</f>
        <v>39.5</v>
      </c>
      <c r="AT4" s="87"/>
      <c r="AU4" s="87">
        <f t="shared" ref="AU4" si="0">AU5/25</f>
        <v>39</v>
      </c>
      <c r="AV4" s="87"/>
      <c r="AW4" s="87">
        <f t="shared" ref="AW4" si="1">AW5/25</f>
        <v>38.5</v>
      </c>
      <c r="AX4" s="87"/>
      <c r="AY4" s="87">
        <f t="shared" ref="AY4" si="2">AY5/25</f>
        <v>38</v>
      </c>
      <c r="AZ4" s="87"/>
      <c r="BA4" s="87">
        <f t="shared" ref="BA4" si="3">BA5/25</f>
        <v>37.5</v>
      </c>
      <c r="BB4" s="87"/>
      <c r="BC4" s="87">
        <f t="shared" ref="BC4" si="4">BC5/25</f>
        <v>37</v>
      </c>
      <c r="BD4" s="87"/>
      <c r="BE4" s="87">
        <f t="shared" ref="BE4" si="5">BE5/25</f>
        <v>36.5</v>
      </c>
      <c r="BF4" s="87"/>
      <c r="BG4" s="87">
        <f t="shared" ref="BG4" si="6">BG5/25</f>
        <v>36</v>
      </c>
      <c r="BH4" s="87"/>
      <c r="BI4" s="87">
        <f t="shared" ref="BI4" si="7">BI5/25</f>
        <v>35.5</v>
      </c>
      <c r="BJ4" s="87"/>
      <c r="BK4" s="87">
        <f t="shared" ref="BK4" si="8">BK5/25</f>
        <v>35</v>
      </c>
      <c r="BL4" s="87"/>
      <c r="BM4" s="87">
        <f t="shared" ref="BM4" si="9">BM5/25</f>
        <v>34.5</v>
      </c>
      <c r="BN4" s="87"/>
      <c r="BO4" s="87">
        <f t="shared" ref="BO4" si="10">BO5/25</f>
        <v>34</v>
      </c>
      <c r="BP4" s="87"/>
      <c r="BQ4" s="87">
        <f t="shared" ref="BQ4" si="11">BQ5/25</f>
        <v>33.5</v>
      </c>
      <c r="BR4" s="87"/>
      <c r="BS4" s="87">
        <f t="shared" ref="BS4" si="12">BS5/25</f>
        <v>33</v>
      </c>
      <c r="BT4" s="87"/>
      <c r="BU4" s="87">
        <f t="shared" ref="BU4" si="13">BU5/25</f>
        <v>32.5</v>
      </c>
      <c r="BV4" s="87"/>
      <c r="BW4" s="87">
        <f t="shared" ref="BW4" si="14">BW5/25</f>
        <v>32</v>
      </c>
      <c r="BX4" s="87"/>
      <c r="BY4" s="87">
        <f t="shared" ref="BY4" si="15">BY5/25</f>
        <v>31.5</v>
      </c>
      <c r="BZ4" s="87"/>
      <c r="CA4" s="87">
        <f t="shared" ref="CA4" si="16">CA5/25</f>
        <v>31</v>
      </c>
      <c r="CB4" s="87"/>
      <c r="CC4" s="87">
        <f t="shared" ref="CC4" si="17">CC5/25</f>
        <v>30.5</v>
      </c>
      <c r="CD4" s="87"/>
      <c r="CE4" s="87">
        <f t="shared" ref="CE4" si="18">CE5/25</f>
        <v>30</v>
      </c>
      <c r="CF4" s="87"/>
      <c r="CG4" s="87">
        <f t="shared" ref="CG4" si="19">CG5/25</f>
        <v>29.5</v>
      </c>
      <c r="CH4" s="87"/>
      <c r="CI4" s="87">
        <f t="shared" ref="CI4" si="20">CI5/25</f>
        <v>29</v>
      </c>
      <c r="CJ4" s="87"/>
      <c r="CK4" s="87">
        <f t="shared" ref="CK4" si="21">CK5/25</f>
        <v>28.5</v>
      </c>
      <c r="CL4" s="87"/>
      <c r="CM4" s="87">
        <f t="shared" ref="CM4" si="22">CM5/25</f>
        <v>28</v>
      </c>
      <c r="CN4" s="87"/>
      <c r="CO4" s="87">
        <f t="shared" ref="CO4" si="23">CO5/25</f>
        <v>27.5</v>
      </c>
      <c r="CP4" s="87"/>
      <c r="CQ4" s="87">
        <f t="shared" ref="CQ4" si="24">CQ5/25</f>
        <v>27</v>
      </c>
      <c r="CR4" s="87"/>
      <c r="CS4" s="87">
        <f t="shared" ref="CS4" si="25">CS5/25</f>
        <v>26.5</v>
      </c>
      <c r="CT4" s="87"/>
      <c r="CU4" s="87">
        <f t="shared" ref="CU4" si="26">CU5/25</f>
        <v>26</v>
      </c>
      <c r="CV4" s="87"/>
      <c r="CW4" s="87">
        <f t="shared" ref="CW4" si="27">CW5/25</f>
        <v>25.5</v>
      </c>
      <c r="CX4" s="87"/>
      <c r="CY4" s="87">
        <f t="shared" ref="CY4" si="28">CY5/25</f>
        <v>25</v>
      </c>
      <c r="CZ4" s="87"/>
      <c r="DA4" s="87">
        <f t="shared" ref="DA4" si="29">DA5/25</f>
        <v>24.5</v>
      </c>
      <c r="DB4" s="87"/>
      <c r="DC4" s="87">
        <f t="shared" ref="DC4" si="30">DC5/25</f>
        <v>24</v>
      </c>
      <c r="DD4" s="87"/>
      <c r="DE4" s="87">
        <f t="shared" ref="DE4" si="31">DE5/25</f>
        <v>23.5</v>
      </c>
      <c r="DF4" s="87"/>
      <c r="DG4" s="87">
        <f t="shared" ref="DG4" si="32">DG5/25</f>
        <v>23</v>
      </c>
      <c r="DH4" s="87"/>
      <c r="DI4" s="87">
        <f t="shared" ref="DI4" si="33">DI5/25</f>
        <v>22.5</v>
      </c>
      <c r="DJ4" s="87"/>
      <c r="DK4" s="87">
        <f t="shared" ref="DK4" si="34">DK5/25</f>
        <v>22</v>
      </c>
      <c r="DL4" s="87"/>
      <c r="DM4" s="87">
        <f t="shared" ref="DM4" si="35">DM5/25</f>
        <v>21.5</v>
      </c>
      <c r="DN4" s="87"/>
      <c r="DO4" s="87">
        <f t="shared" ref="DO4" si="36">DO5/25</f>
        <v>21</v>
      </c>
      <c r="DP4" s="87"/>
      <c r="DQ4" s="87">
        <f t="shared" ref="DQ4" si="37">DQ5/25</f>
        <v>20.5</v>
      </c>
      <c r="DR4" s="87"/>
      <c r="DS4" s="87">
        <f t="shared" ref="DS4" si="38">DS5/25</f>
        <v>20</v>
      </c>
      <c r="DT4" s="87"/>
      <c r="DU4" s="87">
        <f t="shared" ref="DU4" si="39">DU5/25</f>
        <v>19.5</v>
      </c>
      <c r="DV4" s="87"/>
      <c r="DW4" s="87">
        <f t="shared" ref="DW4" si="40">DW5/25</f>
        <v>19</v>
      </c>
      <c r="DX4" s="87"/>
      <c r="DY4" s="87">
        <f t="shared" ref="DY4" si="41">DY5/25</f>
        <v>18.5</v>
      </c>
      <c r="DZ4" s="87"/>
      <c r="EA4" s="87">
        <f t="shared" ref="EA4" si="42">EA5/25</f>
        <v>18</v>
      </c>
      <c r="EB4" s="87"/>
      <c r="EC4" s="87">
        <f t="shared" ref="EC4" si="43">EC5/25</f>
        <v>17.5</v>
      </c>
      <c r="ED4" s="87"/>
      <c r="EE4" s="87">
        <f t="shared" ref="EE4" si="44">EE5/25</f>
        <v>17</v>
      </c>
      <c r="EF4" s="87"/>
      <c r="EG4" s="87">
        <f t="shared" ref="EG4" si="45">EG5/25</f>
        <v>16.5</v>
      </c>
      <c r="EH4" s="87"/>
      <c r="EI4" s="87">
        <f t="shared" ref="EI4" si="46">EI5/25</f>
        <v>16</v>
      </c>
      <c r="EJ4" s="87"/>
      <c r="EK4" s="87">
        <f t="shared" ref="EK4" si="47">EK5/25</f>
        <v>15.5</v>
      </c>
      <c r="EL4" s="87"/>
      <c r="EM4" s="87">
        <f t="shared" ref="EM4" si="48">EM5/25</f>
        <v>15</v>
      </c>
      <c r="EN4" s="87"/>
      <c r="EO4" s="87">
        <f t="shared" ref="EO4" si="49">EO5/25</f>
        <v>14.5</v>
      </c>
      <c r="EP4" s="87"/>
      <c r="EQ4" s="87">
        <f t="shared" ref="EQ4" si="50">EQ5/25</f>
        <v>14</v>
      </c>
      <c r="ER4" s="87"/>
      <c r="ES4" s="87">
        <f t="shared" ref="ES4" si="51">ES5/25</f>
        <v>13.5</v>
      </c>
      <c r="ET4" s="87"/>
      <c r="EU4" s="87">
        <f t="shared" ref="EU4" si="52">EU5/25</f>
        <v>13</v>
      </c>
      <c r="EV4" s="87"/>
      <c r="EW4" s="87">
        <f t="shared" ref="EW4" si="53">EW5/25</f>
        <v>12.5</v>
      </c>
      <c r="EX4" s="87"/>
      <c r="EY4" s="87">
        <f t="shared" ref="EY4" si="54">EY5/25</f>
        <v>12</v>
      </c>
      <c r="EZ4" s="87"/>
      <c r="FA4" s="87">
        <f t="shared" ref="FA4" si="55">FA5/25</f>
        <v>11.5</v>
      </c>
      <c r="FB4" s="87"/>
      <c r="FC4" s="87">
        <f t="shared" ref="FC4" si="56">FC5/25</f>
        <v>11</v>
      </c>
      <c r="FD4" s="87"/>
      <c r="FE4" s="87">
        <f t="shared" ref="FE4" si="57">FE5/25</f>
        <v>10.5</v>
      </c>
      <c r="FF4" s="87"/>
      <c r="FG4" s="87">
        <f t="shared" ref="FG4" si="58">FG5/25</f>
        <v>10</v>
      </c>
      <c r="FH4" s="87"/>
      <c r="FI4" s="87">
        <f t="shared" ref="FI4" si="59">FI5/25</f>
        <v>9.5</v>
      </c>
      <c r="FJ4" s="87"/>
      <c r="FK4" s="87">
        <f t="shared" ref="FK4" si="60">FK5/25</f>
        <v>9</v>
      </c>
      <c r="FL4" s="87"/>
      <c r="FM4" s="87">
        <f t="shared" ref="FM4" si="61">FM5/25</f>
        <v>8.5</v>
      </c>
      <c r="FN4" s="87"/>
      <c r="FO4" s="87">
        <f t="shared" ref="FO4" si="62">FO5/25</f>
        <v>8</v>
      </c>
      <c r="FP4" s="87"/>
      <c r="FQ4" s="87">
        <f t="shared" ref="FQ4" si="63">FQ5/25</f>
        <v>7.5</v>
      </c>
      <c r="FR4" s="87"/>
      <c r="FS4" s="87">
        <f t="shared" ref="FS4" si="64">FS5/25</f>
        <v>7</v>
      </c>
      <c r="FT4" s="87"/>
      <c r="FU4" s="87">
        <f t="shared" ref="FU4" si="65">FU5/25</f>
        <v>6.5</v>
      </c>
      <c r="FV4" s="87"/>
      <c r="FW4" s="87">
        <f t="shared" ref="FW4" si="66">FW5/25</f>
        <v>6</v>
      </c>
      <c r="FX4" s="87"/>
      <c r="FY4" s="87">
        <f t="shared" ref="FY4" si="67">FY5/25</f>
        <v>5.5</v>
      </c>
      <c r="FZ4" s="87"/>
      <c r="GA4" s="87">
        <f t="shared" ref="GA4" si="68">GA5/25</f>
        <v>5</v>
      </c>
      <c r="GB4" s="87"/>
      <c r="GC4" s="87">
        <f t="shared" ref="GC4" si="69">GC5/25</f>
        <v>4.5</v>
      </c>
      <c r="GD4" s="87"/>
      <c r="GE4" s="87">
        <f t="shared" ref="GE4" si="70">GE5/25</f>
        <v>4</v>
      </c>
      <c r="GF4" s="87"/>
      <c r="GG4" s="87">
        <f t="shared" ref="GG4" si="71">GG5/25</f>
        <v>3.5</v>
      </c>
      <c r="GH4" s="87"/>
      <c r="GI4" s="87">
        <f t="shared" ref="GI4" si="72">GI5/25</f>
        <v>3</v>
      </c>
      <c r="GJ4" s="87"/>
      <c r="GK4" s="87">
        <f t="shared" ref="GK4" si="73">GK5/25</f>
        <v>2.5</v>
      </c>
      <c r="GL4" s="87"/>
      <c r="GM4" s="87">
        <f t="shared" ref="GM4" si="74">GM5/25</f>
        <v>2</v>
      </c>
      <c r="GN4" s="87"/>
      <c r="GO4" s="87">
        <f t="shared" ref="GO4" si="75">GO5/25</f>
        <v>1.5</v>
      </c>
      <c r="GP4" s="87"/>
      <c r="GQ4" s="87">
        <f t="shared" ref="GQ4" si="76">GQ5/25</f>
        <v>1</v>
      </c>
      <c r="GR4" s="87"/>
      <c r="GS4" s="87">
        <f t="shared" ref="GS4" si="77">GS5/25</f>
        <v>0.5</v>
      </c>
      <c r="GT4" s="87"/>
      <c r="GU4" s="87">
        <f t="shared" ref="GU4" si="78">GU5/25</f>
        <v>0</v>
      </c>
      <c r="GV4" s="87"/>
      <c r="GW4" s="114"/>
      <c r="GX4" s="114"/>
      <c r="GY4" s="114"/>
      <c r="GZ4" s="114"/>
      <c r="HA4" s="114"/>
      <c r="HB4" s="114"/>
      <c r="HC4" s="114"/>
      <c r="HD4" s="114"/>
      <c r="HE4" s="114"/>
      <c r="HF4" s="114"/>
      <c r="HG4" s="114"/>
      <c r="HH4" s="114"/>
      <c r="HI4" s="114"/>
      <c r="HJ4" s="114"/>
      <c r="HK4" s="114"/>
      <c r="HL4" s="114"/>
      <c r="HM4" s="114"/>
      <c r="HN4" s="114"/>
      <c r="HO4" s="114"/>
      <c r="HP4" s="114"/>
      <c r="HQ4" s="114"/>
      <c r="HR4" s="114"/>
      <c r="HS4" s="114"/>
      <c r="HT4" s="114"/>
      <c r="HU4" s="114"/>
      <c r="HV4" s="114"/>
      <c r="HW4" s="114"/>
      <c r="HX4" s="114"/>
      <c r="HY4" s="114"/>
      <c r="HZ4" s="114"/>
      <c r="IA4" s="114"/>
      <c r="IB4" s="114"/>
      <c r="IC4" s="114"/>
      <c r="ID4" s="114"/>
      <c r="IE4" s="114"/>
      <c r="IF4" s="114"/>
      <c r="IG4" s="114"/>
      <c r="IH4" s="114"/>
      <c r="II4" s="114"/>
      <c r="IJ4" s="114"/>
      <c r="IK4" s="114"/>
      <c r="IL4" s="114"/>
      <c r="IM4" s="114"/>
      <c r="IN4" s="114"/>
      <c r="IO4" s="114"/>
      <c r="IP4" s="114"/>
      <c r="IQ4" s="114"/>
      <c r="IR4" s="114"/>
      <c r="IS4" s="114"/>
      <c r="IT4" s="114"/>
      <c r="IU4" s="114"/>
      <c r="IV4" s="114"/>
      <c r="IW4" s="114"/>
      <c r="IX4" s="114"/>
      <c r="IY4" s="114"/>
      <c r="IZ4" s="114"/>
      <c r="JA4" s="114"/>
      <c r="JB4" s="114"/>
      <c r="JC4" s="114"/>
      <c r="JD4" s="114"/>
      <c r="JE4" s="114"/>
      <c r="JF4" s="114"/>
      <c r="JG4" s="114"/>
      <c r="JH4" s="114"/>
      <c r="JI4" s="114"/>
      <c r="JJ4" s="114"/>
      <c r="JK4" s="114"/>
      <c r="JL4" s="114"/>
      <c r="JM4" s="114"/>
      <c r="JN4" s="114"/>
      <c r="JO4" s="114"/>
      <c r="JP4" s="114"/>
      <c r="JQ4" s="114"/>
      <c r="JR4" s="114"/>
      <c r="JS4" s="110"/>
    </row>
    <row r="5" spans="1:279" ht="35.1" customHeight="1" thickBot="1" x14ac:dyDescent="0.3">
      <c r="AB5" s="75"/>
      <c r="AC5" s="386" t="str">
        <f>IF(AND($AM$10&lt;=3,$AM$16&lt;=3,$AW$11=0,$AW$12&gt;=2,AP13&gt;0,AQ13&gt;0,AR13&gt;0,AS13&gt;0,AP14&gt;0,AQ14&gt;0,AR14&gt;0,AS14&gt;0),"Projet conforme ! Bonne épreuve à vous","Voir en bas de page le rappel de l'épreuve")</f>
        <v>Voir en bas de page le rappel de l'épreuve</v>
      </c>
      <c r="AD5" s="387"/>
      <c r="AE5" s="387"/>
      <c r="AF5" s="387"/>
      <c r="AG5" s="387"/>
      <c r="AH5" s="387"/>
      <c r="AI5" s="387"/>
      <c r="AJ5" s="387"/>
      <c r="AK5" s="388"/>
      <c r="AL5" s="123" t="e">
        <f>INDEX($AN$2:$AP$5,AL7,AL8)</f>
        <v>#N/A</v>
      </c>
      <c r="AN5" s="4">
        <f>'Coureur 4'!AD3</f>
        <v>0</v>
      </c>
      <c r="AO5" s="10">
        <f>'Coureur 4'!AE17</f>
        <v>10</v>
      </c>
      <c r="AP5" s="2">
        <f>'Coureur 4'!AG3</f>
        <v>0</v>
      </c>
      <c r="AQ5" s="87">
        <v>1000</v>
      </c>
      <c r="AR5" s="87"/>
      <c r="AS5" s="87">
        <v>987.5</v>
      </c>
      <c r="AT5" s="87"/>
      <c r="AU5" s="87">
        <v>975</v>
      </c>
      <c r="AV5" s="87"/>
      <c r="AW5" s="87">
        <v>962.5</v>
      </c>
      <c r="AX5" s="87"/>
      <c r="AY5" s="87">
        <v>950</v>
      </c>
      <c r="AZ5" s="87"/>
      <c r="BA5" s="87">
        <v>937.5</v>
      </c>
      <c r="BB5" s="87"/>
      <c r="BC5" s="87">
        <v>925</v>
      </c>
      <c r="BD5" s="87"/>
      <c r="BE5" s="87">
        <v>912.5</v>
      </c>
      <c r="BF5" s="87"/>
      <c r="BG5" s="87">
        <v>900</v>
      </c>
      <c r="BH5" s="87"/>
      <c r="BI5" s="87">
        <v>887.5</v>
      </c>
      <c r="BJ5" s="87"/>
      <c r="BK5" s="87">
        <v>875</v>
      </c>
      <c r="BL5" s="87"/>
      <c r="BM5" s="87">
        <v>862.5</v>
      </c>
      <c r="BN5" s="87"/>
      <c r="BO5" s="87">
        <v>850</v>
      </c>
      <c r="BP5" s="87"/>
      <c r="BQ5" s="87">
        <v>837.5</v>
      </c>
      <c r="BR5" s="87"/>
      <c r="BS5" s="87">
        <v>825</v>
      </c>
      <c r="BT5" s="87"/>
      <c r="BU5" s="87">
        <v>812.5</v>
      </c>
      <c r="BV5" s="87"/>
      <c r="BW5" s="87">
        <v>800</v>
      </c>
      <c r="BX5" s="87"/>
      <c r="BY5" s="87">
        <v>787.5</v>
      </c>
      <c r="BZ5" s="87"/>
      <c r="CA5" s="87">
        <v>775</v>
      </c>
      <c r="CB5" s="87"/>
      <c r="CC5" s="87">
        <v>762.5</v>
      </c>
      <c r="CD5" s="87"/>
      <c r="CE5" s="87">
        <v>750</v>
      </c>
      <c r="CF5" s="87"/>
      <c r="CG5" s="87">
        <v>737.5</v>
      </c>
      <c r="CH5" s="87"/>
      <c r="CI5" s="87">
        <v>725</v>
      </c>
      <c r="CJ5" s="87"/>
      <c r="CK5" s="87">
        <v>712.5</v>
      </c>
      <c r="CL5" s="87"/>
      <c r="CM5" s="87">
        <v>700</v>
      </c>
      <c r="CN5" s="87"/>
      <c r="CO5" s="87">
        <v>687.5</v>
      </c>
      <c r="CP5" s="87"/>
      <c r="CQ5" s="87">
        <v>675</v>
      </c>
      <c r="CR5" s="87"/>
      <c r="CS5" s="87">
        <v>662.5</v>
      </c>
      <c r="CT5" s="87"/>
      <c r="CU5" s="87">
        <v>650</v>
      </c>
      <c r="CV5" s="87"/>
      <c r="CW5" s="87">
        <v>637.5</v>
      </c>
      <c r="CX5" s="87"/>
      <c r="CY5" s="87">
        <v>625</v>
      </c>
      <c r="CZ5" s="87"/>
      <c r="DA5" s="87">
        <v>612.5</v>
      </c>
      <c r="DB5" s="87"/>
      <c r="DC5" s="87">
        <v>600</v>
      </c>
      <c r="DD5" s="87"/>
      <c r="DE5" s="87">
        <v>587.5</v>
      </c>
      <c r="DF5" s="87"/>
      <c r="DG5" s="87">
        <v>575</v>
      </c>
      <c r="DH5" s="87"/>
      <c r="DI5" s="87">
        <v>562.5</v>
      </c>
      <c r="DJ5" s="87"/>
      <c r="DK5" s="87">
        <v>550</v>
      </c>
      <c r="DL5" s="87"/>
      <c r="DM5" s="87">
        <v>537.5</v>
      </c>
      <c r="DN5" s="87"/>
      <c r="DO5" s="87">
        <v>525</v>
      </c>
      <c r="DP5" s="87"/>
      <c r="DQ5" s="87">
        <v>512.5</v>
      </c>
      <c r="DR5" s="87"/>
      <c r="DS5" s="87">
        <v>500</v>
      </c>
      <c r="DT5" s="87"/>
      <c r="DU5" s="87">
        <v>487.5</v>
      </c>
      <c r="DV5" s="87"/>
      <c r="DW5" s="87">
        <v>475</v>
      </c>
      <c r="DX5" s="87"/>
      <c r="DY5" s="87">
        <v>462.5</v>
      </c>
      <c r="DZ5" s="87"/>
      <c r="EA5" s="87">
        <v>450</v>
      </c>
      <c r="EB5" s="87"/>
      <c r="EC5" s="87">
        <v>437.5</v>
      </c>
      <c r="ED5" s="87"/>
      <c r="EE5" s="87">
        <v>425</v>
      </c>
      <c r="EF5" s="87"/>
      <c r="EG5" s="87">
        <v>412.5</v>
      </c>
      <c r="EH5" s="87"/>
      <c r="EI5" s="87">
        <v>400</v>
      </c>
      <c r="EJ5" s="87"/>
      <c r="EK5" s="87">
        <v>387.5</v>
      </c>
      <c r="EL5" s="87"/>
      <c r="EM5" s="87">
        <v>375</v>
      </c>
      <c r="EN5" s="87"/>
      <c r="EO5" s="87">
        <v>362.5</v>
      </c>
      <c r="EP5" s="87"/>
      <c r="EQ5" s="87">
        <v>350</v>
      </c>
      <c r="ER5" s="87"/>
      <c r="ES5" s="87">
        <v>337.5</v>
      </c>
      <c r="ET5" s="87"/>
      <c r="EU5" s="87">
        <v>325</v>
      </c>
      <c r="EV5" s="87"/>
      <c r="EW5" s="87">
        <v>312.5</v>
      </c>
      <c r="EX5" s="87"/>
      <c r="EY5" s="87">
        <v>300</v>
      </c>
      <c r="EZ5" s="87"/>
      <c r="FA5" s="87">
        <v>287.5</v>
      </c>
      <c r="FB5" s="87"/>
      <c r="FC5" s="87">
        <v>275</v>
      </c>
      <c r="FD5" s="87"/>
      <c r="FE5" s="87">
        <v>262.5</v>
      </c>
      <c r="FF5" s="87"/>
      <c r="FG5" s="87">
        <v>250</v>
      </c>
      <c r="FH5" s="87"/>
      <c r="FI5" s="87">
        <v>237.5</v>
      </c>
      <c r="FJ5" s="87"/>
      <c r="FK5" s="87">
        <v>225</v>
      </c>
      <c r="FL5" s="87"/>
      <c r="FM5" s="87">
        <v>212.5</v>
      </c>
      <c r="FN5" s="87"/>
      <c r="FO5" s="87">
        <v>200</v>
      </c>
      <c r="FP5" s="87"/>
      <c r="FQ5" s="87">
        <v>187.5</v>
      </c>
      <c r="FR5" s="87"/>
      <c r="FS5" s="87">
        <v>175</v>
      </c>
      <c r="FT5" s="87"/>
      <c r="FU5" s="87">
        <v>162.5</v>
      </c>
      <c r="FV5" s="87"/>
      <c r="FW5" s="87">
        <v>150</v>
      </c>
      <c r="FX5" s="87"/>
      <c r="FY5" s="87">
        <v>137.5</v>
      </c>
      <c r="FZ5" s="87"/>
      <c r="GA5" s="87">
        <v>125</v>
      </c>
      <c r="GB5" s="87"/>
      <c r="GC5" s="87">
        <v>112.5</v>
      </c>
      <c r="GD5" s="87"/>
      <c r="GE5" s="87">
        <v>100</v>
      </c>
      <c r="GF5" s="87"/>
      <c r="GG5" s="87">
        <v>87.5</v>
      </c>
      <c r="GH5" s="87"/>
      <c r="GI5" s="87">
        <v>75</v>
      </c>
      <c r="GJ5" s="87"/>
      <c r="GK5" s="87">
        <v>62.5</v>
      </c>
      <c r="GL5" s="87"/>
      <c r="GM5" s="87">
        <v>50</v>
      </c>
      <c r="GN5" s="87"/>
      <c r="GO5" s="87">
        <v>37.5</v>
      </c>
      <c r="GP5" s="87"/>
      <c r="GQ5" s="87">
        <v>25</v>
      </c>
      <c r="GR5" s="87"/>
      <c r="GS5" s="87">
        <v>12.5</v>
      </c>
      <c r="GT5" s="87"/>
      <c r="GU5" s="87">
        <v>0</v>
      </c>
      <c r="GV5" s="87"/>
      <c r="GW5" s="114"/>
      <c r="GX5" s="114"/>
      <c r="GY5" s="114"/>
      <c r="GZ5" s="114"/>
      <c r="HA5" s="114"/>
      <c r="HB5" s="114"/>
      <c r="HC5" s="114"/>
      <c r="HD5" s="114"/>
      <c r="HE5" s="114"/>
      <c r="HF5" s="114"/>
      <c r="HG5" s="114"/>
      <c r="HH5" s="114"/>
      <c r="HI5" s="114"/>
      <c r="HJ5" s="114"/>
      <c r="HK5" s="114"/>
      <c r="HL5" s="114"/>
      <c r="HM5" s="114"/>
      <c r="HN5" s="114"/>
      <c r="HO5" s="114"/>
      <c r="HP5" s="114"/>
      <c r="HQ5" s="114"/>
      <c r="HR5" s="114"/>
      <c r="HS5" s="114"/>
      <c r="HT5" s="114"/>
      <c r="HU5" s="114"/>
      <c r="HV5" s="114"/>
      <c r="HW5" s="114"/>
      <c r="HX5" s="114"/>
      <c r="HY5" s="114"/>
      <c r="HZ5" s="114"/>
      <c r="IA5" s="114"/>
      <c r="IB5" s="114"/>
      <c r="IC5" s="114"/>
      <c r="ID5" s="114"/>
      <c r="IE5" s="114"/>
      <c r="IF5" s="114"/>
      <c r="IG5" s="114"/>
      <c r="IH5" s="114"/>
      <c r="II5" s="114"/>
      <c r="IJ5" s="114"/>
      <c r="IK5" s="114"/>
      <c r="IL5" s="114"/>
      <c r="IM5" s="114"/>
      <c r="IN5" s="114"/>
      <c r="IO5" s="114"/>
      <c r="IP5" s="114"/>
      <c r="IQ5" s="114"/>
      <c r="IR5" s="114"/>
      <c r="IS5" s="114"/>
      <c r="IT5" s="114"/>
      <c r="IU5" s="114"/>
      <c r="IV5" s="114"/>
      <c r="IW5" s="114"/>
      <c r="IX5" s="114"/>
      <c r="IY5" s="114"/>
      <c r="IZ5" s="114"/>
      <c r="JA5" s="114"/>
      <c r="JB5" s="114"/>
      <c r="JC5" s="114"/>
      <c r="JD5" s="114"/>
      <c r="JE5" s="114"/>
      <c r="JF5" s="114"/>
      <c r="JG5" s="114"/>
      <c r="JH5" s="114"/>
      <c r="JI5" s="114"/>
      <c r="JJ5" s="114"/>
      <c r="JK5" s="114"/>
      <c r="JL5" s="114"/>
      <c r="JM5" s="114"/>
      <c r="JN5" s="114"/>
      <c r="JO5" s="114"/>
      <c r="JP5" s="114"/>
      <c r="JQ5" s="114"/>
      <c r="JR5" s="114"/>
      <c r="JS5" s="110"/>
    </row>
    <row r="6" spans="1:279" ht="49.5" customHeight="1" thickBot="1" x14ac:dyDescent="0.3">
      <c r="AB6" s="75"/>
      <c r="AC6" s="99" t="s">
        <v>156</v>
      </c>
      <c r="AD6" s="134" t="s">
        <v>155</v>
      </c>
      <c r="AE6" s="100" t="s">
        <v>148</v>
      </c>
      <c r="AF6" s="100" t="s">
        <v>149</v>
      </c>
      <c r="AG6" s="100" t="s">
        <v>150</v>
      </c>
      <c r="AH6" s="100" t="s">
        <v>151</v>
      </c>
      <c r="AI6" s="100" t="s">
        <v>152</v>
      </c>
      <c r="AJ6" s="100" t="s">
        <v>153</v>
      </c>
      <c r="AK6" s="101" t="s">
        <v>154</v>
      </c>
      <c r="AL6" s="123" t="s">
        <v>166</v>
      </c>
      <c r="AN6" s="1" t="s">
        <v>176</v>
      </c>
      <c r="AO6" s="4"/>
      <c r="AP6" s="87">
        <f>AI1/25</f>
        <v>8</v>
      </c>
      <c r="AQ6" s="87">
        <f>ROUNDDOWN(AQ4/$AP$6,0)</f>
        <v>5</v>
      </c>
      <c r="AR6" s="87">
        <f>(AQ5-(AQ6*$AI$1))/25</f>
        <v>0</v>
      </c>
      <c r="AS6" s="87">
        <f>ROUNDDOWN(AS4/$AP$6,0)</f>
        <v>4</v>
      </c>
      <c r="AT6" s="87">
        <f>(AS5-(AS6*$AI$1))/25</f>
        <v>7.5</v>
      </c>
      <c r="AU6" s="87">
        <f t="shared" ref="AU6" si="79">ROUNDDOWN(AU4/$AP$6,0)</f>
        <v>4</v>
      </c>
      <c r="AV6" s="87">
        <f t="shared" ref="AV6" si="80">(AU5-(AU6*$AI$1))/25</f>
        <v>7</v>
      </c>
      <c r="AW6" s="87">
        <f t="shared" ref="AW6" si="81">ROUNDDOWN(AW4/$AP$6,0)</f>
        <v>4</v>
      </c>
      <c r="AX6" s="87">
        <f t="shared" ref="AX6" si="82">(AW5-(AW6*$AI$1))/25</f>
        <v>6.5</v>
      </c>
      <c r="AY6" s="87">
        <f t="shared" ref="AY6" si="83">ROUNDDOWN(AY4/$AP$6,0)</f>
        <v>4</v>
      </c>
      <c r="AZ6" s="87">
        <f t="shared" ref="AZ6" si="84">(AY5-(AY6*$AI$1))/25</f>
        <v>6</v>
      </c>
      <c r="BA6" s="87">
        <f t="shared" ref="BA6" si="85">ROUNDDOWN(BA4/$AP$6,0)</f>
        <v>4</v>
      </c>
      <c r="BB6" s="87">
        <f t="shared" ref="BB6" si="86">(BA5-(BA6*$AI$1))/25</f>
        <v>5.5</v>
      </c>
      <c r="BC6" s="87">
        <f t="shared" ref="BC6" si="87">ROUNDDOWN(BC4/$AP$6,0)</f>
        <v>4</v>
      </c>
      <c r="BD6" s="87">
        <f t="shared" ref="BD6" si="88">(BC5-(BC6*$AI$1))/25</f>
        <v>5</v>
      </c>
      <c r="BE6" s="87">
        <f t="shared" ref="BE6" si="89">ROUNDDOWN(BE4/$AP$6,0)</f>
        <v>4</v>
      </c>
      <c r="BF6" s="87">
        <f t="shared" ref="BF6" si="90">(BE5-(BE6*$AI$1))/25</f>
        <v>4.5</v>
      </c>
      <c r="BG6" s="87">
        <f t="shared" ref="BG6" si="91">ROUNDDOWN(BG4/$AP$6,0)</f>
        <v>4</v>
      </c>
      <c r="BH6" s="87">
        <f t="shared" ref="BH6" si="92">(BG5-(BG6*$AI$1))/25</f>
        <v>4</v>
      </c>
      <c r="BI6" s="87">
        <f t="shared" ref="BI6" si="93">ROUNDDOWN(BI4/$AP$6,0)</f>
        <v>4</v>
      </c>
      <c r="BJ6" s="87">
        <f t="shared" ref="BJ6" si="94">(BI5-(BI6*$AI$1))/25</f>
        <v>3.5</v>
      </c>
      <c r="BK6" s="87">
        <f t="shared" ref="BK6" si="95">ROUNDDOWN(BK4/$AP$6,0)</f>
        <v>4</v>
      </c>
      <c r="BL6" s="87">
        <f t="shared" ref="BL6" si="96">(BK5-(BK6*$AI$1))/25</f>
        <v>3</v>
      </c>
      <c r="BM6" s="87">
        <f t="shared" ref="BM6" si="97">ROUNDDOWN(BM4/$AP$6,0)</f>
        <v>4</v>
      </c>
      <c r="BN6" s="87">
        <f t="shared" ref="BN6" si="98">(BM5-(BM6*$AI$1))/25</f>
        <v>2.5</v>
      </c>
      <c r="BO6" s="87">
        <f t="shared" ref="BO6" si="99">ROUNDDOWN(BO4/$AP$6,0)</f>
        <v>4</v>
      </c>
      <c r="BP6" s="87">
        <f t="shared" ref="BP6" si="100">(BO5-(BO6*$AI$1))/25</f>
        <v>2</v>
      </c>
      <c r="BQ6" s="87">
        <f t="shared" ref="BQ6" si="101">ROUNDDOWN(BQ4/$AP$6,0)</f>
        <v>4</v>
      </c>
      <c r="BR6" s="87">
        <f t="shared" ref="BR6" si="102">(BQ5-(BQ6*$AI$1))/25</f>
        <v>1.5</v>
      </c>
      <c r="BS6" s="87">
        <f t="shared" ref="BS6" si="103">ROUNDDOWN(BS4/$AP$6,0)</f>
        <v>4</v>
      </c>
      <c r="BT6" s="87">
        <f t="shared" ref="BT6" si="104">(BS5-(BS6*$AI$1))/25</f>
        <v>1</v>
      </c>
      <c r="BU6" s="87">
        <f t="shared" ref="BU6" si="105">ROUNDDOWN(BU4/$AP$6,0)</f>
        <v>4</v>
      </c>
      <c r="BV6" s="87">
        <f t="shared" ref="BV6" si="106">(BU5-(BU6*$AI$1))/25</f>
        <v>0.5</v>
      </c>
      <c r="BW6" s="87">
        <f t="shared" ref="BW6" si="107">ROUNDDOWN(BW4/$AP$6,0)</f>
        <v>4</v>
      </c>
      <c r="BX6" s="87">
        <f t="shared" ref="BX6" si="108">(BW5-(BW6*$AI$1))/25</f>
        <v>0</v>
      </c>
      <c r="BY6" s="87">
        <f t="shared" ref="BY6" si="109">ROUNDDOWN(BY4/$AP$6,0)</f>
        <v>3</v>
      </c>
      <c r="BZ6" s="87">
        <f t="shared" ref="BZ6" si="110">(BY5-(BY6*$AI$1))/25</f>
        <v>7.5</v>
      </c>
      <c r="CA6" s="87">
        <f t="shared" ref="CA6" si="111">ROUNDDOWN(CA4/$AP$6,0)</f>
        <v>3</v>
      </c>
      <c r="CB6" s="87">
        <f t="shared" ref="CB6" si="112">(CA5-(CA6*$AI$1))/25</f>
        <v>7</v>
      </c>
      <c r="CC6" s="87">
        <f t="shared" ref="CC6" si="113">ROUNDDOWN(CC4/$AP$6,0)</f>
        <v>3</v>
      </c>
      <c r="CD6" s="87">
        <f t="shared" ref="CD6" si="114">(CC5-(CC6*$AI$1))/25</f>
        <v>6.5</v>
      </c>
      <c r="CE6" s="87">
        <f t="shared" ref="CE6" si="115">ROUNDDOWN(CE4/$AP$6,0)</f>
        <v>3</v>
      </c>
      <c r="CF6" s="87">
        <f t="shared" ref="CF6" si="116">(CE5-(CE6*$AI$1))/25</f>
        <v>6</v>
      </c>
      <c r="CG6" s="87">
        <f t="shared" ref="CG6" si="117">ROUNDDOWN(CG4/$AP$6,0)</f>
        <v>3</v>
      </c>
      <c r="CH6" s="87">
        <f t="shared" ref="CH6" si="118">(CG5-(CG6*$AI$1))/25</f>
        <v>5.5</v>
      </c>
      <c r="CI6" s="87">
        <f t="shared" ref="CI6" si="119">ROUNDDOWN(CI4/$AP$6,0)</f>
        <v>3</v>
      </c>
      <c r="CJ6" s="87">
        <f t="shared" ref="CJ6" si="120">(CI5-(CI6*$AI$1))/25</f>
        <v>5</v>
      </c>
      <c r="CK6" s="87">
        <f t="shared" ref="CK6" si="121">ROUNDDOWN(CK4/$AP$6,0)</f>
        <v>3</v>
      </c>
      <c r="CL6" s="87">
        <f t="shared" ref="CL6" si="122">(CK5-(CK6*$AI$1))/25</f>
        <v>4.5</v>
      </c>
      <c r="CM6" s="87">
        <f t="shared" ref="CM6" si="123">ROUNDDOWN(CM4/$AP$6,0)</f>
        <v>3</v>
      </c>
      <c r="CN6" s="87">
        <f t="shared" ref="CN6" si="124">(CM5-(CM6*$AI$1))/25</f>
        <v>4</v>
      </c>
      <c r="CO6" s="87">
        <f t="shared" ref="CO6" si="125">ROUNDDOWN(CO4/$AP$6,0)</f>
        <v>3</v>
      </c>
      <c r="CP6" s="87">
        <f t="shared" ref="CP6" si="126">(CO5-(CO6*$AI$1))/25</f>
        <v>3.5</v>
      </c>
      <c r="CQ6" s="87">
        <f t="shared" ref="CQ6" si="127">ROUNDDOWN(CQ4/$AP$6,0)</f>
        <v>3</v>
      </c>
      <c r="CR6" s="87">
        <f t="shared" ref="CR6" si="128">(CQ5-(CQ6*$AI$1))/25</f>
        <v>3</v>
      </c>
      <c r="CS6" s="87">
        <f t="shared" ref="CS6" si="129">ROUNDDOWN(CS4/$AP$6,0)</f>
        <v>3</v>
      </c>
      <c r="CT6" s="87">
        <f t="shared" ref="CT6" si="130">(CS5-(CS6*$AI$1))/25</f>
        <v>2.5</v>
      </c>
      <c r="CU6" s="87">
        <f t="shared" ref="CU6" si="131">ROUNDDOWN(CU4/$AP$6,0)</f>
        <v>3</v>
      </c>
      <c r="CV6" s="87">
        <f t="shared" ref="CV6" si="132">(CU5-(CU6*$AI$1))/25</f>
        <v>2</v>
      </c>
      <c r="CW6" s="87">
        <f t="shared" ref="CW6" si="133">ROUNDDOWN(CW4/$AP$6,0)</f>
        <v>3</v>
      </c>
      <c r="CX6" s="87">
        <f t="shared" ref="CX6" si="134">(CW5-(CW6*$AI$1))/25</f>
        <v>1.5</v>
      </c>
      <c r="CY6" s="87">
        <f t="shared" ref="CY6" si="135">ROUNDDOWN(CY4/$AP$6,0)</f>
        <v>3</v>
      </c>
      <c r="CZ6" s="87">
        <f t="shared" ref="CZ6" si="136">(CY5-(CY6*$AI$1))/25</f>
        <v>1</v>
      </c>
      <c r="DA6" s="87">
        <f t="shared" ref="DA6" si="137">ROUNDDOWN(DA4/$AP$6,0)</f>
        <v>3</v>
      </c>
      <c r="DB6" s="87">
        <f t="shared" ref="DB6" si="138">(DA5-(DA6*$AI$1))/25</f>
        <v>0.5</v>
      </c>
      <c r="DC6" s="87">
        <f t="shared" ref="DC6" si="139">ROUNDDOWN(DC4/$AP$6,0)</f>
        <v>3</v>
      </c>
      <c r="DD6" s="87">
        <f t="shared" ref="DD6" si="140">(DC5-(DC6*$AI$1))/25</f>
        <v>0</v>
      </c>
      <c r="DE6" s="87">
        <f t="shared" ref="DE6" si="141">ROUNDDOWN(DE4/$AP$6,0)</f>
        <v>2</v>
      </c>
      <c r="DF6" s="87">
        <f t="shared" ref="DF6" si="142">(DE5-(DE6*$AI$1))/25</f>
        <v>7.5</v>
      </c>
      <c r="DG6" s="87">
        <f t="shared" ref="DG6" si="143">ROUNDDOWN(DG4/$AP$6,0)</f>
        <v>2</v>
      </c>
      <c r="DH6" s="87">
        <f t="shared" ref="DH6" si="144">(DG5-(DG6*$AI$1))/25</f>
        <v>7</v>
      </c>
      <c r="DI6" s="87">
        <f t="shared" ref="DI6" si="145">ROUNDDOWN(DI4/$AP$6,0)</f>
        <v>2</v>
      </c>
      <c r="DJ6" s="87">
        <f t="shared" ref="DJ6" si="146">(DI5-(DI6*$AI$1))/25</f>
        <v>6.5</v>
      </c>
      <c r="DK6" s="87">
        <f t="shared" ref="DK6" si="147">ROUNDDOWN(DK4/$AP$6,0)</f>
        <v>2</v>
      </c>
      <c r="DL6" s="87">
        <f t="shared" ref="DL6" si="148">(DK5-(DK6*$AI$1))/25</f>
        <v>6</v>
      </c>
      <c r="DM6" s="87">
        <f t="shared" ref="DM6" si="149">ROUNDDOWN(DM4/$AP$6,0)</f>
        <v>2</v>
      </c>
      <c r="DN6" s="87">
        <f t="shared" ref="DN6" si="150">(DM5-(DM6*$AI$1))/25</f>
        <v>5.5</v>
      </c>
      <c r="DO6" s="87">
        <f t="shared" ref="DO6" si="151">ROUNDDOWN(DO4/$AP$6,0)</f>
        <v>2</v>
      </c>
      <c r="DP6" s="87">
        <f t="shared" ref="DP6" si="152">(DO5-(DO6*$AI$1))/25</f>
        <v>5</v>
      </c>
      <c r="DQ6" s="87">
        <f t="shared" ref="DQ6" si="153">ROUNDDOWN(DQ4/$AP$6,0)</f>
        <v>2</v>
      </c>
      <c r="DR6" s="87">
        <f t="shared" ref="DR6" si="154">(DQ5-(DQ6*$AI$1))/25</f>
        <v>4.5</v>
      </c>
      <c r="DS6" s="87">
        <f t="shared" ref="DS6" si="155">ROUNDDOWN(DS4/$AP$6,0)</f>
        <v>2</v>
      </c>
      <c r="DT6" s="87">
        <f t="shared" ref="DT6" si="156">(DS5-(DS6*$AI$1))/25</f>
        <v>4</v>
      </c>
      <c r="DU6" s="87">
        <f t="shared" ref="DU6" si="157">ROUNDDOWN(DU4/$AP$6,0)</f>
        <v>2</v>
      </c>
      <c r="DV6" s="87">
        <f t="shared" ref="DV6" si="158">(DU5-(DU6*$AI$1))/25</f>
        <v>3.5</v>
      </c>
      <c r="DW6" s="87">
        <f t="shared" ref="DW6" si="159">ROUNDDOWN(DW4/$AP$6,0)</f>
        <v>2</v>
      </c>
      <c r="DX6" s="87">
        <f t="shared" ref="DX6" si="160">(DW5-(DW6*$AI$1))/25</f>
        <v>3</v>
      </c>
      <c r="DY6" s="87">
        <f t="shared" ref="DY6" si="161">ROUNDDOWN(DY4/$AP$6,0)</f>
        <v>2</v>
      </c>
      <c r="DZ6" s="87">
        <f t="shared" ref="DZ6" si="162">(DY5-(DY6*$AI$1))/25</f>
        <v>2.5</v>
      </c>
      <c r="EA6" s="87">
        <f t="shared" ref="EA6" si="163">ROUNDDOWN(EA4/$AP$6,0)</f>
        <v>2</v>
      </c>
      <c r="EB6" s="87">
        <f t="shared" ref="EB6" si="164">(EA5-(EA6*$AI$1))/25</f>
        <v>2</v>
      </c>
      <c r="EC6" s="87">
        <f t="shared" ref="EC6" si="165">ROUNDDOWN(EC4/$AP$6,0)</f>
        <v>2</v>
      </c>
      <c r="ED6" s="87">
        <f t="shared" ref="ED6" si="166">(EC5-(EC6*$AI$1))/25</f>
        <v>1.5</v>
      </c>
      <c r="EE6" s="87">
        <f t="shared" ref="EE6" si="167">ROUNDDOWN(EE4/$AP$6,0)</f>
        <v>2</v>
      </c>
      <c r="EF6" s="87">
        <f t="shared" ref="EF6" si="168">(EE5-(EE6*$AI$1))/25</f>
        <v>1</v>
      </c>
      <c r="EG6" s="87">
        <f t="shared" ref="EG6" si="169">ROUNDDOWN(EG4/$AP$6,0)</f>
        <v>2</v>
      </c>
      <c r="EH6" s="87">
        <f t="shared" ref="EH6" si="170">(EG5-(EG6*$AI$1))/25</f>
        <v>0.5</v>
      </c>
      <c r="EI6" s="87">
        <f t="shared" ref="EI6" si="171">ROUNDDOWN(EI4/$AP$6,0)</f>
        <v>2</v>
      </c>
      <c r="EJ6" s="87">
        <f t="shared" ref="EJ6" si="172">(EI5-(EI6*$AI$1))/25</f>
        <v>0</v>
      </c>
      <c r="EK6" s="87">
        <f t="shared" ref="EK6" si="173">ROUNDDOWN(EK4/$AP$6,0)</f>
        <v>1</v>
      </c>
      <c r="EL6" s="87">
        <f t="shared" ref="EL6" si="174">(EK5-(EK6*$AI$1))/25</f>
        <v>7.5</v>
      </c>
      <c r="EM6" s="87">
        <f t="shared" ref="EM6" si="175">ROUNDDOWN(EM4/$AP$6,0)</f>
        <v>1</v>
      </c>
      <c r="EN6" s="87">
        <f t="shared" ref="EN6" si="176">(EM5-(EM6*$AI$1))/25</f>
        <v>7</v>
      </c>
      <c r="EO6" s="87">
        <f t="shared" ref="EO6" si="177">ROUNDDOWN(EO4/$AP$6,0)</f>
        <v>1</v>
      </c>
      <c r="EP6" s="87">
        <f t="shared" ref="EP6" si="178">(EO5-(EO6*$AI$1))/25</f>
        <v>6.5</v>
      </c>
      <c r="EQ6" s="87">
        <f t="shared" ref="EQ6" si="179">ROUNDDOWN(EQ4/$AP$6,0)</f>
        <v>1</v>
      </c>
      <c r="ER6" s="87">
        <f t="shared" ref="ER6" si="180">(EQ5-(EQ6*$AI$1))/25</f>
        <v>6</v>
      </c>
      <c r="ES6" s="87">
        <f t="shared" ref="ES6" si="181">ROUNDDOWN(ES4/$AP$6,0)</f>
        <v>1</v>
      </c>
      <c r="ET6" s="87">
        <f t="shared" ref="ET6" si="182">(ES5-(ES6*$AI$1))/25</f>
        <v>5.5</v>
      </c>
      <c r="EU6" s="87">
        <f t="shared" ref="EU6" si="183">ROUNDDOWN(EU4/$AP$6,0)</f>
        <v>1</v>
      </c>
      <c r="EV6" s="87">
        <f t="shared" ref="EV6" si="184">(EU5-(EU6*$AI$1))/25</f>
        <v>5</v>
      </c>
      <c r="EW6" s="87">
        <f t="shared" ref="EW6" si="185">ROUNDDOWN(EW4/$AP$6,0)</f>
        <v>1</v>
      </c>
      <c r="EX6" s="87">
        <f t="shared" ref="EX6" si="186">(EW5-(EW6*$AI$1))/25</f>
        <v>4.5</v>
      </c>
      <c r="EY6" s="87">
        <f t="shared" ref="EY6" si="187">ROUNDDOWN(EY4/$AP$6,0)</f>
        <v>1</v>
      </c>
      <c r="EZ6" s="87">
        <f t="shared" ref="EZ6" si="188">(EY5-(EY6*$AI$1))/25</f>
        <v>4</v>
      </c>
      <c r="FA6" s="87">
        <f t="shared" ref="FA6" si="189">ROUNDDOWN(FA4/$AP$6,0)</f>
        <v>1</v>
      </c>
      <c r="FB6" s="87">
        <f t="shared" ref="FB6" si="190">(FA5-(FA6*$AI$1))/25</f>
        <v>3.5</v>
      </c>
      <c r="FC6" s="87">
        <f t="shared" ref="FC6" si="191">ROUNDDOWN(FC4/$AP$6,0)</f>
        <v>1</v>
      </c>
      <c r="FD6" s="87">
        <f t="shared" ref="FD6" si="192">(FC5-(FC6*$AI$1))/25</f>
        <v>3</v>
      </c>
      <c r="FE6" s="87">
        <f t="shared" ref="FE6" si="193">ROUNDDOWN(FE4/$AP$6,0)</f>
        <v>1</v>
      </c>
      <c r="FF6" s="87">
        <f t="shared" ref="FF6" si="194">(FE5-(FE6*$AI$1))/25</f>
        <v>2.5</v>
      </c>
      <c r="FG6" s="87">
        <f t="shared" ref="FG6" si="195">ROUNDDOWN(FG4/$AP$6,0)</f>
        <v>1</v>
      </c>
      <c r="FH6" s="87">
        <f t="shared" ref="FH6" si="196">(FG5-(FG6*$AI$1))/25</f>
        <v>2</v>
      </c>
      <c r="FI6" s="87">
        <f t="shared" ref="FI6" si="197">ROUNDDOWN(FI4/$AP$6,0)</f>
        <v>1</v>
      </c>
      <c r="FJ6" s="87">
        <f t="shared" ref="FJ6" si="198">(FI5-(FI6*$AI$1))/25</f>
        <v>1.5</v>
      </c>
      <c r="FK6" s="87">
        <f t="shared" ref="FK6" si="199">ROUNDDOWN(FK4/$AP$6,0)</f>
        <v>1</v>
      </c>
      <c r="FL6" s="87">
        <f t="shared" ref="FL6" si="200">(FK5-(FK6*$AI$1))/25</f>
        <v>1</v>
      </c>
      <c r="FM6" s="87">
        <f t="shared" ref="FM6" si="201">ROUNDDOWN(FM4/$AP$6,0)</f>
        <v>1</v>
      </c>
      <c r="FN6" s="87">
        <f t="shared" ref="FN6" si="202">(FM5-(FM6*$AI$1))/25</f>
        <v>0.5</v>
      </c>
      <c r="FO6" s="87">
        <f t="shared" ref="FO6" si="203">ROUNDDOWN(FO4/$AP$6,0)</f>
        <v>1</v>
      </c>
      <c r="FP6" s="87">
        <f t="shared" ref="FP6" si="204">(FO5-(FO6*$AI$1))/25</f>
        <v>0</v>
      </c>
      <c r="FQ6" s="87">
        <f t="shared" ref="FQ6" si="205">ROUNDDOWN(FQ4/$AP$6,0)</f>
        <v>0</v>
      </c>
      <c r="FR6" s="87">
        <f t="shared" ref="FR6" si="206">(FQ5-(FQ6*$AI$1))/25</f>
        <v>7.5</v>
      </c>
      <c r="FS6" s="87">
        <f t="shared" ref="FS6" si="207">ROUNDDOWN(FS4/$AP$6,0)</f>
        <v>0</v>
      </c>
      <c r="FT6" s="87">
        <f t="shared" ref="FT6" si="208">(FS5-(FS6*$AI$1))/25</f>
        <v>7</v>
      </c>
      <c r="FU6" s="87">
        <f t="shared" ref="FU6" si="209">ROUNDDOWN(FU4/$AP$6,0)</f>
        <v>0</v>
      </c>
      <c r="FV6" s="87">
        <f t="shared" ref="FV6" si="210">(FU5-(FU6*$AI$1))/25</f>
        <v>6.5</v>
      </c>
      <c r="FW6" s="87">
        <f t="shared" ref="FW6" si="211">ROUNDDOWN(FW4/$AP$6,0)</f>
        <v>0</v>
      </c>
      <c r="FX6" s="87">
        <f t="shared" ref="FX6" si="212">(FW5-(FW6*$AI$1))/25</f>
        <v>6</v>
      </c>
      <c r="FY6" s="87">
        <f t="shared" ref="FY6" si="213">ROUNDDOWN(FY4/$AP$6,0)</f>
        <v>0</v>
      </c>
      <c r="FZ6" s="87">
        <f t="shared" ref="FZ6" si="214">(FY5-(FY6*$AI$1))/25</f>
        <v>5.5</v>
      </c>
      <c r="GA6" s="87">
        <f t="shared" ref="GA6" si="215">ROUNDDOWN(GA4/$AP$6,0)</f>
        <v>0</v>
      </c>
      <c r="GB6" s="87">
        <f t="shared" ref="GB6" si="216">(GA5-(GA6*$AI$1))/25</f>
        <v>5</v>
      </c>
      <c r="GC6" s="87">
        <f t="shared" ref="GC6" si="217">ROUNDDOWN(GC4/$AP$6,0)</f>
        <v>0</v>
      </c>
      <c r="GD6" s="87">
        <f t="shared" ref="GD6" si="218">(GC5-(GC6*$AI$1))/25</f>
        <v>4.5</v>
      </c>
      <c r="GE6" s="87">
        <f t="shared" ref="GE6" si="219">ROUNDDOWN(GE4/$AP$6,0)</f>
        <v>0</v>
      </c>
      <c r="GF6" s="87">
        <f t="shared" ref="GF6" si="220">(GE5-(GE6*$AI$1))/25</f>
        <v>4</v>
      </c>
      <c r="GG6" s="87">
        <f t="shared" ref="GG6" si="221">ROUNDDOWN(GG4/$AP$6,0)</f>
        <v>0</v>
      </c>
      <c r="GH6" s="87">
        <f t="shared" ref="GH6" si="222">(GG5-(GG6*$AI$1))/25</f>
        <v>3.5</v>
      </c>
      <c r="GI6" s="87">
        <f t="shared" ref="GI6" si="223">ROUNDDOWN(GI4/$AP$6,0)</f>
        <v>0</v>
      </c>
      <c r="GJ6" s="87">
        <f t="shared" ref="GJ6" si="224">(GI5-(GI6*$AI$1))/25</f>
        <v>3</v>
      </c>
      <c r="GK6" s="87">
        <f t="shared" ref="GK6" si="225">ROUNDDOWN(GK4/$AP$6,0)</f>
        <v>0</v>
      </c>
      <c r="GL6" s="87">
        <f t="shared" ref="GL6" si="226">(GK5-(GK6*$AI$1))/25</f>
        <v>2.5</v>
      </c>
      <c r="GM6" s="87">
        <f t="shared" ref="GM6" si="227">ROUNDDOWN(GM4/$AP$6,0)</f>
        <v>0</v>
      </c>
      <c r="GN6" s="87">
        <f t="shared" ref="GN6" si="228">(GM5-(GM6*$AI$1))/25</f>
        <v>2</v>
      </c>
      <c r="GO6" s="87">
        <f t="shared" ref="GO6" si="229">ROUNDDOWN(GO4/$AP$6,0)</f>
        <v>0</v>
      </c>
      <c r="GP6" s="87">
        <f t="shared" ref="GP6" si="230">(GO5-(GO6*$AI$1))/25</f>
        <v>1.5</v>
      </c>
      <c r="GQ6" s="87">
        <f t="shared" ref="GQ6" si="231">ROUNDDOWN(GQ4/$AP$6,0)</f>
        <v>0</v>
      </c>
      <c r="GR6" s="87">
        <f t="shared" ref="GR6" si="232">(GQ5-(GQ6*$AI$1))/25</f>
        <v>1</v>
      </c>
      <c r="GS6" s="87">
        <f t="shared" ref="GS6" si="233">ROUNDDOWN(GS4/$AP$6,0)</f>
        <v>0</v>
      </c>
      <c r="GT6" s="87">
        <f t="shared" ref="GT6" si="234">(GS5-(GS6*$AI$1))/25</f>
        <v>0.5</v>
      </c>
      <c r="GU6" s="87">
        <f t="shared" ref="GU6" si="235">ROUNDDOWN(GU4/$AP$6,0)</f>
        <v>0</v>
      </c>
      <c r="GV6" s="87">
        <f t="shared" ref="GV6" si="236">(GU5-(GU6*$AI$1))/25</f>
        <v>0</v>
      </c>
      <c r="GW6" s="114"/>
      <c r="GX6" s="114"/>
      <c r="GY6" s="114"/>
      <c r="GZ6" s="114"/>
      <c r="HA6" s="114"/>
      <c r="HB6" s="114"/>
      <c r="HC6" s="114"/>
      <c r="HD6" s="114"/>
      <c r="HE6" s="114"/>
      <c r="HF6" s="114"/>
      <c r="HG6" s="114"/>
      <c r="HH6" s="114"/>
      <c r="HI6" s="114"/>
      <c r="HJ6" s="114"/>
      <c r="HK6" s="114"/>
      <c r="HL6" s="114"/>
      <c r="HM6" s="114"/>
      <c r="HN6" s="114"/>
      <c r="HO6" s="114"/>
      <c r="HP6" s="114"/>
      <c r="HQ6" s="114"/>
      <c r="HR6" s="114"/>
      <c r="HS6" s="114"/>
      <c r="HT6" s="114"/>
      <c r="HU6" s="114"/>
      <c r="HV6" s="114"/>
      <c r="HW6" s="114"/>
      <c r="HX6" s="114"/>
      <c r="HY6" s="114"/>
      <c r="HZ6" s="114"/>
      <c r="IA6" s="114"/>
      <c r="IB6" s="114"/>
      <c r="IC6" s="114"/>
      <c r="ID6" s="114"/>
      <c r="IE6" s="114"/>
      <c r="IF6" s="114"/>
      <c r="IG6" s="114"/>
      <c r="IH6" s="114"/>
      <c r="II6" s="114"/>
      <c r="IJ6" s="114"/>
      <c r="IK6" s="114"/>
      <c r="IL6" s="114"/>
      <c r="IM6" s="114"/>
      <c r="IN6" s="114"/>
      <c r="IO6" s="114"/>
      <c r="IP6" s="114"/>
      <c r="IQ6" s="114"/>
      <c r="IR6" s="114"/>
      <c r="IS6" s="114"/>
      <c r="IT6" s="114"/>
      <c r="IU6" s="114"/>
      <c r="IV6" s="114"/>
      <c r="IW6" s="114"/>
      <c r="IX6" s="114"/>
      <c r="IY6" s="114"/>
      <c r="IZ6" s="114"/>
      <c r="JA6" s="114"/>
      <c r="JB6" s="114"/>
      <c r="JC6" s="114"/>
      <c r="JD6" s="114"/>
      <c r="JE6" s="114"/>
      <c r="JF6" s="114"/>
      <c r="JG6" s="114"/>
      <c r="JH6" s="114"/>
      <c r="JI6" s="114"/>
      <c r="JJ6" s="114"/>
      <c r="JK6" s="114"/>
      <c r="JL6" s="114"/>
      <c r="JM6" s="114"/>
      <c r="JN6" s="114"/>
      <c r="JO6" s="114"/>
      <c r="JP6" s="114"/>
      <c r="JQ6" s="114"/>
      <c r="JR6" s="114"/>
      <c r="JS6" s="110"/>
    </row>
    <row r="7" spans="1:279" ht="45" customHeight="1" x14ac:dyDescent="0.25">
      <c r="AB7" s="75"/>
      <c r="AC7" s="389" t="s">
        <v>163</v>
      </c>
      <c r="AD7" s="98" t="s">
        <v>165</v>
      </c>
      <c r="AE7" s="94" t="str">
        <f>IF(AE11="Récupération","Récupération",ROUND(((($AL$10*10)*3/60)*AE11),1))</f>
        <v>Récupération</v>
      </c>
      <c r="AF7" s="94" t="str">
        <f t="shared" ref="AF7:AK7" si="237">IF(AF11="Récupération","Récupération",ROUND(((($AL$10*10)*3/60)*AF11),1))</f>
        <v>Récupération</v>
      </c>
      <c r="AG7" s="94" t="str">
        <f t="shared" si="237"/>
        <v>Récupération</v>
      </c>
      <c r="AH7" s="94" t="str">
        <f t="shared" si="237"/>
        <v>Récupération</v>
      </c>
      <c r="AI7" s="94" t="str">
        <f t="shared" si="237"/>
        <v>Récupération</v>
      </c>
      <c r="AJ7" s="94" t="str">
        <f t="shared" si="237"/>
        <v>Récupération</v>
      </c>
      <c r="AK7" s="94" t="str">
        <f t="shared" si="237"/>
        <v>Récupération</v>
      </c>
      <c r="AL7" s="123" t="e">
        <f>MATCH(AC7,$AN$2:$AN$5,0)</f>
        <v>#N/A</v>
      </c>
      <c r="AN7" s="4">
        <v>110</v>
      </c>
      <c r="AO7" s="4"/>
      <c r="AP7" s="87"/>
      <c r="AQ7" s="87" t="str">
        <f>_xlfn.CONCAT(AQ6&amp;"t",AR6&amp;"p")</f>
        <v>5t0p</v>
      </c>
      <c r="AR7" s="87"/>
      <c r="AS7" s="87" t="str">
        <f>_xlfn.CONCAT(AS6&amp;"t",AT6&amp;"p")</f>
        <v>4t7,5p</v>
      </c>
      <c r="AT7" s="87"/>
      <c r="AU7" s="87" t="str">
        <f t="shared" ref="AU7" si="238">_xlfn.CONCAT(AU6&amp;"t",AV6&amp;"p")</f>
        <v>4t7p</v>
      </c>
      <c r="AV7" s="87"/>
      <c r="AW7" s="87" t="str">
        <f t="shared" ref="AW7" si="239">_xlfn.CONCAT(AW6&amp;"t",AX6&amp;"p")</f>
        <v>4t6,5p</v>
      </c>
      <c r="AX7" s="87"/>
      <c r="AY7" s="87" t="str">
        <f t="shared" ref="AY7" si="240">_xlfn.CONCAT(AY6&amp;"t",AZ6&amp;"p")</f>
        <v>4t6p</v>
      </c>
      <c r="AZ7" s="87"/>
      <c r="BA7" s="87" t="str">
        <f t="shared" ref="BA7" si="241">_xlfn.CONCAT(BA6&amp;"t",BB6&amp;"p")</f>
        <v>4t5,5p</v>
      </c>
      <c r="BB7" s="87"/>
      <c r="BC7" s="87" t="str">
        <f t="shared" ref="BC7" si="242">_xlfn.CONCAT(BC6&amp;"t",BD6&amp;"p")</f>
        <v>4t5p</v>
      </c>
      <c r="BD7" s="87"/>
      <c r="BE7" s="87" t="str">
        <f t="shared" ref="BE7" si="243">_xlfn.CONCAT(BE6&amp;"t",BF6&amp;"p")</f>
        <v>4t4,5p</v>
      </c>
      <c r="BF7" s="87"/>
      <c r="BG7" s="87" t="str">
        <f t="shared" ref="BG7" si="244">_xlfn.CONCAT(BG6&amp;"t",BH6&amp;"p")</f>
        <v>4t4p</v>
      </c>
      <c r="BH7" s="87"/>
      <c r="BI7" s="87" t="str">
        <f t="shared" ref="BI7" si="245">_xlfn.CONCAT(BI6&amp;"t",BJ6&amp;"p")</f>
        <v>4t3,5p</v>
      </c>
      <c r="BJ7" s="87"/>
      <c r="BK7" s="87" t="str">
        <f t="shared" ref="BK7" si="246">_xlfn.CONCAT(BK6&amp;"t",BL6&amp;"p")</f>
        <v>4t3p</v>
      </c>
      <c r="BL7" s="87"/>
      <c r="BM7" s="87" t="str">
        <f t="shared" ref="BM7" si="247">_xlfn.CONCAT(BM6&amp;"t",BN6&amp;"p")</f>
        <v>4t2,5p</v>
      </c>
      <c r="BN7" s="87"/>
      <c r="BO7" s="87" t="str">
        <f t="shared" ref="BO7" si="248">_xlfn.CONCAT(BO6&amp;"t",BP6&amp;"p")</f>
        <v>4t2p</v>
      </c>
      <c r="BP7" s="87"/>
      <c r="BQ7" s="87" t="str">
        <f t="shared" ref="BQ7" si="249">_xlfn.CONCAT(BQ6&amp;"t",BR6&amp;"p")</f>
        <v>4t1,5p</v>
      </c>
      <c r="BR7" s="87"/>
      <c r="BS7" s="87" t="str">
        <f t="shared" ref="BS7" si="250">_xlfn.CONCAT(BS6&amp;"t",BT6&amp;"p")</f>
        <v>4t1p</v>
      </c>
      <c r="BT7" s="87"/>
      <c r="BU7" s="87" t="str">
        <f t="shared" ref="BU7" si="251">_xlfn.CONCAT(BU6&amp;"t",BV6&amp;"p")</f>
        <v>4t0,5p</v>
      </c>
      <c r="BV7" s="87"/>
      <c r="BW7" s="87" t="str">
        <f t="shared" ref="BW7" si="252">_xlfn.CONCAT(BW6&amp;"t",BX6&amp;"p")</f>
        <v>4t0p</v>
      </c>
      <c r="BX7" s="87"/>
      <c r="BY7" s="87" t="str">
        <f t="shared" ref="BY7" si="253">_xlfn.CONCAT(BY6&amp;"t",BZ6&amp;"p")</f>
        <v>3t7,5p</v>
      </c>
      <c r="BZ7" s="87"/>
      <c r="CA7" s="87" t="str">
        <f t="shared" ref="CA7" si="254">_xlfn.CONCAT(CA6&amp;"t",CB6&amp;"p")</f>
        <v>3t7p</v>
      </c>
      <c r="CB7" s="87"/>
      <c r="CC7" s="87" t="str">
        <f t="shared" ref="CC7" si="255">_xlfn.CONCAT(CC6&amp;"t",CD6&amp;"p")</f>
        <v>3t6,5p</v>
      </c>
      <c r="CD7" s="87"/>
      <c r="CE7" s="87" t="str">
        <f t="shared" ref="CE7" si="256">_xlfn.CONCAT(CE6&amp;"t",CF6&amp;"p")</f>
        <v>3t6p</v>
      </c>
      <c r="CF7" s="87"/>
      <c r="CG7" s="87" t="str">
        <f t="shared" ref="CG7" si="257">_xlfn.CONCAT(CG6&amp;"t",CH6&amp;"p")</f>
        <v>3t5,5p</v>
      </c>
      <c r="CH7" s="87"/>
      <c r="CI7" s="87" t="str">
        <f t="shared" ref="CI7" si="258">_xlfn.CONCAT(CI6&amp;"t",CJ6&amp;"p")</f>
        <v>3t5p</v>
      </c>
      <c r="CJ7" s="87"/>
      <c r="CK7" s="87" t="str">
        <f t="shared" ref="CK7" si="259">_xlfn.CONCAT(CK6&amp;"t",CL6&amp;"p")</f>
        <v>3t4,5p</v>
      </c>
      <c r="CL7" s="87"/>
      <c r="CM7" s="87" t="str">
        <f t="shared" ref="CM7" si="260">_xlfn.CONCAT(CM6&amp;"t",CN6&amp;"p")</f>
        <v>3t4p</v>
      </c>
      <c r="CN7" s="87"/>
      <c r="CO7" s="87" t="str">
        <f t="shared" ref="CO7" si="261">_xlfn.CONCAT(CO6&amp;"t",CP6&amp;"p")</f>
        <v>3t3,5p</v>
      </c>
      <c r="CP7" s="87"/>
      <c r="CQ7" s="87" t="str">
        <f t="shared" ref="CQ7" si="262">_xlfn.CONCAT(CQ6&amp;"t",CR6&amp;"p")</f>
        <v>3t3p</v>
      </c>
      <c r="CR7" s="87"/>
      <c r="CS7" s="87" t="str">
        <f t="shared" ref="CS7" si="263">_xlfn.CONCAT(CS6&amp;"t",CT6&amp;"p")</f>
        <v>3t2,5p</v>
      </c>
      <c r="CT7" s="87"/>
      <c r="CU7" s="87" t="str">
        <f t="shared" ref="CU7" si="264">_xlfn.CONCAT(CU6&amp;"t",CV6&amp;"p")</f>
        <v>3t2p</v>
      </c>
      <c r="CV7" s="87"/>
      <c r="CW7" s="87" t="str">
        <f t="shared" ref="CW7" si="265">_xlfn.CONCAT(CW6&amp;"t",CX6&amp;"p")</f>
        <v>3t1,5p</v>
      </c>
      <c r="CX7" s="87"/>
      <c r="CY7" s="87" t="str">
        <f t="shared" ref="CY7" si="266">_xlfn.CONCAT(CY6&amp;"t",CZ6&amp;"p")</f>
        <v>3t1p</v>
      </c>
      <c r="CZ7" s="87"/>
      <c r="DA7" s="87" t="str">
        <f t="shared" ref="DA7" si="267">_xlfn.CONCAT(DA6&amp;"t",DB6&amp;"p")</f>
        <v>3t0,5p</v>
      </c>
      <c r="DB7" s="87"/>
      <c r="DC7" s="87" t="str">
        <f t="shared" ref="DC7" si="268">_xlfn.CONCAT(DC6&amp;"t",DD6&amp;"p")</f>
        <v>3t0p</v>
      </c>
      <c r="DD7" s="87"/>
      <c r="DE7" s="87" t="str">
        <f t="shared" ref="DE7" si="269">_xlfn.CONCAT(DE6&amp;"t",DF6&amp;"p")</f>
        <v>2t7,5p</v>
      </c>
      <c r="DF7" s="87"/>
      <c r="DG7" s="87" t="str">
        <f t="shared" ref="DG7" si="270">_xlfn.CONCAT(DG6&amp;"t",DH6&amp;"p")</f>
        <v>2t7p</v>
      </c>
      <c r="DH7" s="87"/>
      <c r="DI7" s="87" t="str">
        <f t="shared" ref="DI7" si="271">_xlfn.CONCAT(DI6&amp;"t",DJ6&amp;"p")</f>
        <v>2t6,5p</v>
      </c>
      <c r="DJ7" s="87"/>
      <c r="DK7" s="87" t="str">
        <f t="shared" ref="DK7" si="272">_xlfn.CONCAT(DK6&amp;"t",DL6&amp;"p")</f>
        <v>2t6p</v>
      </c>
      <c r="DL7" s="87"/>
      <c r="DM7" s="87" t="str">
        <f t="shared" ref="DM7" si="273">_xlfn.CONCAT(DM6&amp;"t",DN6&amp;"p")</f>
        <v>2t5,5p</v>
      </c>
      <c r="DN7" s="87"/>
      <c r="DO7" s="87" t="str">
        <f t="shared" ref="DO7" si="274">_xlfn.CONCAT(DO6&amp;"t",DP6&amp;"p")</f>
        <v>2t5p</v>
      </c>
      <c r="DP7" s="87"/>
      <c r="DQ7" s="87" t="str">
        <f t="shared" ref="DQ7" si="275">_xlfn.CONCAT(DQ6&amp;"t",DR6&amp;"p")</f>
        <v>2t4,5p</v>
      </c>
      <c r="DR7" s="87"/>
      <c r="DS7" s="87" t="str">
        <f t="shared" ref="DS7" si="276">_xlfn.CONCAT(DS6&amp;"t",DT6&amp;"p")</f>
        <v>2t4p</v>
      </c>
      <c r="DT7" s="87"/>
      <c r="DU7" s="87" t="str">
        <f t="shared" ref="DU7" si="277">_xlfn.CONCAT(DU6&amp;"t",DV6&amp;"p")</f>
        <v>2t3,5p</v>
      </c>
      <c r="DV7" s="87"/>
      <c r="DW7" s="87" t="str">
        <f t="shared" ref="DW7" si="278">_xlfn.CONCAT(DW6&amp;"t",DX6&amp;"p")</f>
        <v>2t3p</v>
      </c>
      <c r="DX7" s="87"/>
      <c r="DY7" s="87" t="str">
        <f t="shared" ref="DY7" si="279">_xlfn.CONCAT(DY6&amp;"t",DZ6&amp;"p")</f>
        <v>2t2,5p</v>
      </c>
      <c r="DZ7" s="87"/>
      <c r="EA7" s="87" t="str">
        <f t="shared" ref="EA7" si="280">_xlfn.CONCAT(EA6&amp;"t",EB6&amp;"p")</f>
        <v>2t2p</v>
      </c>
      <c r="EB7" s="87"/>
      <c r="EC7" s="87" t="str">
        <f t="shared" ref="EC7" si="281">_xlfn.CONCAT(EC6&amp;"t",ED6&amp;"p")</f>
        <v>2t1,5p</v>
      </c>
      <c r="ED7" s="87"/>
      <c r="EE7" s="87" t="str">
        <f t="shared" ref="EE7" si="282">_xlfn.CONCAT(EE6&amp;"t",EF6&amp;"p")</f>
        <v>2t1p</v>
      </c>
      <c r="EF7" s="87"/>
      <c r="EG7" s="87" t="str">
        <f t="shared" ref="EG7" si="283">_xlfn.CONCAT(EG6&amp;"t",EH6&amp;"p")</f>
        <v>2t0,5p</v>
      </c>
      <c r="EH7" s="87"/>
      <c r="EI7" s="87" t="str">
        <f t="shared" ref="EI7" si="284">_xlfn.CONCAT(EI6&amp;"t",EJ6&amp;"p")</f>
        <v>2t0p</v>
      </c>
      <c r="EJ7" s="87"/>
      <c r="EK7" s="87" t="str">
        <f t="shared" ref="EK7" si="285">_xlfn.CONCAT(EK6&amp;"t",EL6&amp;"p")</f>
        <v>1t7,5p</v>
      </c>
      <c r="EL7" s="87"/>
      <c r="EM7" s="87" t="str">
        <f t="shared" ref="EM7" si="286">_xlfn.CONCAT(EM6&amp;"t",EN6&amp;"p")</f>
        <v>1t7p</v>
      </c>
      <c r="EN7" s="87"/>
      <c r="EO7" s="87" t="str">
        <f t="shared" ref="EO7" si="287">_xlfn.CONCAT(EO6&amp;"t",EP6&amp;"p")</f>
        <v>1t6,5p</v>
      </c>
      <c r="EP7" s="87"/>
      <c r="EQ7" s="87" t="str">
        <f t="shared" ref="EQ7" si="288">_xlfn.CONCAT(EQ6&amp;"t",ER6&amp;"p")</f>
        <v>1t6p</v>
      </c>
      <c r="ER7" s="87"/>
      <c r="ES7" s="87" t="str">
        <f t="shared" ref="ES7" si="289">_xlfn.CONCAT(ES6&amp;"t",ET6&amp;"p")</f>
        <v>1t5,5p</v>
      </c>
      <c r="ET7" s="87"/>
      <c r="EU7" s="87" t="str">
        <f t="shared" ref="EU7" si="290">_xlfn.CONCAT(EU6&amp;"t",EV6&amp;"p")</f>
        <v>1t5p</v>
      </c>
      <c r="EV7" s="87"/>
      <c r="EW7" s="87" t="str">
        <f t="shared" ref="EW7" si="291">_xlfn.CONCAT(EW6&amp;"t",EX6&amp;"p")</f>
        <v>1t4,5p</v>
      </c>
      <c r="EX7" s="87"/>
      <c r="EY7" s="87" t="str">
        <f t="shared" ref="EY7" si="292">_xlfn.CONCAT(EY6&amp;"t",EZ6&amp;"p")</f>
        <v>1t4p</v>
      </c>
      <c r="EZ7" s="87"/>
      <c r="FA7" s="87" t="str">
        <f t="shared" ref="FA7" si="293">_xlfn.CONCAT(FA6&amp;"t",FB6&amp;"p")</f>
        <v>1t3,5p</v>
      </c>
      <c r="FB7" s="87"/>
      <c r="FC7" s="87" t="str">
        <f t="shared" ref="FC7" si="294">_xlfn.CONCAT(FC6&amp;"t",FD6&amp;"p")</f>
        <v>1t3p</v>
      </c>
      <c r="FD7" s="87"/>
      <c r="FE7" s="87" t="str">
        <f t="shared" ref="FE7" si="295">_xlfn.CONCAT(FE6&amp;"t",FF6&amp;"p")</f>
        <v>1t2,5p</v>
      </c>
      <c r="FF7" s="87"/>
      <c r="FG7" s="87" t="str">
        <f t="shared" ref="FG7" si="296">_xlfn.CONCAT(FG6&amp;"t",FH6&amp;"p")</f>
        <v>1t2p</v>
      </c>
      <c r="FH7" s="87"/>
      <c r="FI7" s="87" t="str">
        <f t="shared" ref="FI7" si="297">_xlfn.CONCAT(FI6&amp;"t",FJ6&amp;"p")</f>
        <v>1t1,5p</v>
      </c>
      <c r="FJ7" s="87"/>
      <c r="FK7" s="87" t="str">
        <f t="shared" ref="FK7" si="298">_xlfn.CONCAT(FK6&amp;"t",FL6&amp;"p")</f>
        <v>1t1p</v>
      </c>
      <c r="FL7" s="87"/>
      <c r="FM7" s="87" t="str">
        <f t="shared" ref="FM7" si="299">_xlfn.CONCAT(FM6&amp;"t",FN6&amp;"p")</f>
        <v>1t0,5p</v>
      </c>
      <c r="FN7" s="87"/>
      <c r="FO7" s="87" t="str">
        <f t="shared" ref="FO7" si="300">_xlfn.CONCAT(FO6&amp;"t",FP6&amp;"p")</f>
        <v>1t0p</v>
      </c>
      <c r="FP7" s="87"/>
      <c r="FQ7" s="87" t="str">
        <f t="shared" ref="FQ7" si="301">_xlfn.CONCAT(FQ6&amp;"t",FR6&amp;"p")</f>
        <v>0t7,5p</v>
      </c>
      <c r="FR7" s="87"/>
      <c r="FS7" s="87" t="str">
        <f t="shared" ref="FS7" si="302">_xlfn.CONCAT(FS6&amp;"t",FT6&amp;"p")</f>
        <v>0t7p</v>
      </c>
      <c r="FT7" s="87"/>
      <c r="FU7" s="87" t="str">
        <f t="shared" ref="FU7" si="303">_xlfn.CONCAT(FU6&amp;"t",FV6&amp;"p")</f>
        <v>0t6,5p</v>
      </c>
      <c r="FV7" s="87"/>
      <c r="FW7" s="87" t="str">
        <f t="shared" ref="FW7" si="304">_xlfn.CONCAT(FW6&amp;"t",FX6&amp;"p")</f>
        <v>0t6p</v>
      </c>
      <c r="FX7" s="87"/>
      <c r="FY7" s="87" t="str">
        <f t="shared" ref="FY7" si="305">_xlfn.CONCAT(FY6&amp;"t",FZ6&amp;"p")</f>
        <v>0t5,5p</v>
      </c>
      <c r="FZ7" s="87"/>
      <c r="GA7" s="87" t="str">
        <f t="shared" ref="GA7" si="306">_xlfn.CONCAT(GA6&amp;"t",GB6&amp;"p")</f>
        <v>0t5p</v>
      </c>
      <c r="GB7" s="87"/>
      <c r="GC7" s="87" t="str">
        <f t="shared" ref="GC7" si="307">_xlfn.CONCAT(GC6&amp;"t",GD6&amp;"p")</f>
        <v>0t4,5p</v>
      </c>
      <c r="GD7" s="87"/>
      <c r="GE7" s="87" t="str">
        <f t="shared" ref="GE7" si="308">_xlfn.CONCAT(GE6&amp;"t",GF6&amp;"p")</f>
        <v>0t4p</v>
      </c>
      <c r="GF7" s="87"/>
      <c r="GG7" s="87" t="str">
        <f t="shared" ref="GG7" si="309">_xlfn.CONCAT(GG6&amp;"t",GH6&amp;"p")</f>
        <v>0t3,5p</v>
      </c>
      <c r="GH7" s="87"/>
      <c r="GI7" s="87" t="str">
        <f t="shared" ref="GI7" si="310">_xlfn.CONCAT(GI6&amp;"t",GJ6&amp;"p")</f>
        <v>0t3p</v>
      </c>
      <c r="GJ7" s="87"/>
      <c r="GK7" s="87" t="str">
        <f t="shared" ref="GK7" si="311">_xlfn.CONCAT(GK6&amp;"t",GL6&amp;"p")</f>
        <v>0t2,5p</v>
      </c>
      <c r="GL7" s="87"/>
      <c r="GM7" s="87" t="str">
        <f t="shared" ref="GM7" si="312">_xlfn.CONCAT(GM6&amp;"t",GN6&amp;"p")</f>
        <v>0t2p</v>
      </c>
      <c r="GN7" s="87"/>
      <c r="GO7" s="87" t="str">
        <f t="shared" ref="GO7" si="313">_xlfn.CONCAT(GO6&amp;"t",GP6&amp;"p")</f>
        <v>0t1,5p</v>
      </c>
      <c r="GP7" s="87"/>
      <c r="GQ7" s="87" t="str">
        <f t="shared" ref="GQ7" si="314">_xlfn.CONCAT(GQ6&amp;"t",GR6&amp;"p")</f>
        <v>0t1p</v>
      </c>
      <c r="GR7" s="87"/>
      <c r="GS7" s="87" t="str">
        <f t="shared" ref="GS7" si="315">_xlfn.CONCAT(GS6&amp;"t",GT6&amp;"p")</f>
        <v>0t0,5p</v>
      </c>
      <c r="GT7" s="87"/>
      <c r="GU7" s="87" t="str">
        <f t="shared" ref="GU7" si="316">_xlfn.CONCAT(GU6&amp;"t",GV6&amp;"p")</f>
        <v>0t0p</v>
      </c>
      <c r="GV7" s="87"/>
      <c r="GW7" s="114"/>
      <c r="GX7" s="114"/>
      <c r="GY7" s="114"/>
      <c r="GZ7" s="114"/>
      <c r="HA7" s="114"/>
      <c r="HB7" s="114"/>
      <c r="HC7" s="114"/>
      <c r="HD7" s="114"/>
      <c r="HE7" s="114"/>
      <c r="HF7" s="114"/>
      <c r="HG7" s="114"/>
      <c r="HH7" s="114"/>
      <c r="HI7" s="114"/>
      <c r="HJ7" s="114"/>
      <c r="HK7" s="114"/>
      <c r="HL7" s="114"/>
      <c r="HM7" s="114"/>
      <c r="HN7" s="114"/>
      <c r="HO7" s="114"/>
      <c r="HP7" s="114"/>
      <c r="HQ7" s="114"/>
      <c r="HR7" s="114"/>
      <c r="HS7" s="114"/>
      <c r="HT7" s="114"/>
      <c r="HU7" s="114"/>
      <c r="HV7" s="114"/>
      <c r="HW7" s="114"/>
      <c r="HX7" s="114"/>
      <c r="HY7" s="114"/>
      <c r="HZ7" s="114"/>
      <c r="IA7" s="114"/>
      <c r="IB7" s="114"/>
      <c r="IC7" s="114"/>
      <c r="ID7" s="114"/>
      <c r="IE7" s="114"/>
      <c r="IF7" s="114"/>
      <c r="IG7" s="114"/>
      <c r="IH7" s="114"/>
      <c r="II7" s="114"/>
      <c r="IJ7" s="114"/>
      <c r="IK7" s="114"/>
      <c r="IL7" s="114"/>
      <c r="IM7" s="114"/>
      <c r="IN7" s="114"/>
      <c r="IO7" s="114"/>
      <c r="IP7" s="114"/>
      <c r="IQ7" s="114"/>
      <c r="IR7" s="114"/>
      <c r="IS7" s="114"/>
      <c r="IT7" s="114"/>
      <c r="IU7" s="114"/>
      <c r="IV7" s="114"/>
      <c r="IW7" s="114"/>
      <c r="IX7" s="114"/>
      <c r="IY7" s="114"/>
      <c r="IZ7" s="114"/>
      <c r="JA7" s="114"/>
      <c r="JB7" s="114"/>
      <c r="JC7" s="114"/>
      <c r="JD7" s="114"/>
      <c r="JE7" s="114"/>
      <c r="JF7" s="114"/>
      <c r="JG7" s="114"/>
      <c r="JH7" s="114"/>
      <c r="JI7" s="114"/>
      <c r="JJ7" s="114"/>
      <c r="JK7" s="114"/>
      <c r="JL7" s="114"/>
      <c r="JM7" s="114"/>
      <c r="JN7" s="114"/>
      <c r="JO7" s="114"/>
      <c r="JP7" s="114"/>
      <c r="JQ7" s="114"/>
      <c r="JR7" s="114"/>
      <c r="JS7" s="110"/>
    </row>
    <row r="8" spans="1:279" ht="59.25" customHeight="1" x14ac:dyDescent="0.25">
      <c r="AB8" s="75"/>
      <c r="AC8" s="390"/>
      <c r="AD8" s="95" t="s">
        <v>168</v>
      </c>
      <c r="AE8" s="86" t="str">
        <f>IF(AE11="Récupération","Récupération",(INDEX($AQ$5:$GV$7,3,(MATCH(AE7,$AQ$5:$GV$5,-1)))))</f>
        <v>Récupération</v>
      </c>
      <c r="AF8" s="86" t="str">
        <f t="shared" ref="AF8:AK8" si="317">IF(AF11="Récupération","Récupération",(INDEX($AQ$5:$GV$7,3,(MATCH(AF7,$AQ$5:$GV$5,-1)))))</f>
        <v>Récupération</v>
      </c>
      <c r="AG8" s="86" t="str">
        <f t="shared" si="317"/>
        <v>Récupération</v>
      </c>
      <c r="AH8" s="86" t="str">
        <f t="shared" si="317"/>
        <v>Récupération</v>
      </c>
      <c r="AI8" s="86" t="str">
        <f t="shared" si="317"/>
        <v>Récupération</v>
      </c>
      <c r="AJ8" s="86" t="str">
        <f t="shared" si="317"/>
        <v>Récupération</v>
      </c>
      <c r="AK8" s="86" t="str">
        <f t="shared" si="317"/>
        <v>Récupération</v>
      </c>
      <c r="AL8" s="123">
        <v>3</v>
      </c>
      <c r="AN8" s="4">
        <v>105</v>
      </c>
      <c r="AO8" s="4"/>
      <c r="AP8">
        <v>100</v>
      </c>
      <c r="AQ8">
        <v>125</v>
      </c>
      <c r="AR8">
        <v>150</v>
      </c>
      <c r="AS8">
        <v>175</v>
      </c>
      <c r="AT8">
        <v>200</v>
      </c>
      <c r="AU8">
        <v>225</v>
      </c>
      <c r="AV8">
        <v>250</v>
      </c>
      <c r="AW8">
        <v>275</v>
      </c>
      <c r="AX8">
        <v>300</v>
      </c>
      <c r="AY8">
        <v>325</v>
      </c>
      <c r="AZ8">
        <v>350</v>
      </c>
      <c r="BA8">
        <v>375</v>
      </c>
      <c r="BB8">
        <v>400</v>
      </c>
      <c r="BC8">
        <v>425</v>
      </c>
      <c r="BD8">
        <v>450</v>
      </c>
      <c r="BE8">
        <v>475</v>
      </c>
      <c r="BF8">
        <v>500</v>
      </c>
      <c r="BG8">
        <v>525</v>
      </c>
      <c r="BH8">
        <v>550</v>
      </c>
      <c r="BI8">
        <v>575</v>
      </c>
      <c r="BJ8">
        <v>600</v>
      </c>
      <c r="BK8">
        <v>625</v>
      </c>
      <c r="BL8">
        <v>650</v>
      </c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</row>
    <row r="9" spans="1:279" ht="60" customHeight="1" thickBot="1" x14ac:dyDescent="0.3">
      <c r="AB9" s="75"/>
      <c r="AC9" s="390"/>
      <c r="AD9" s="96" t="s">
        <v>164</v>
      </c>
      <c r="AE9" s="93" t="str">
        <f>IF(AE11="Récupération","Récupération",ROUND(($AL$10*AE11)/100,1))</f>
        <v>Récupération</v>
      </c>
      <c r="AF9" s="93" t="str">
        <f t="shared" ref="AF9:AK9" si="318">IF(AF11="Récupération","Récupération",ROUND(($AL$10*AF11)/100,1))</f>
        <v>Récupération</v>
      </c>
      <c r="AG9" s="93" t="str">
        <f t="shared" si="318"/>
        <v>Récupération</v>
      </c>
      <c r="AH9" s="93" t="str">
        <f t="shared" si="318"/>
        <v>Récupération</v>
      </c>
      <c r="AI9" s="93" t="str">
        <f t="shared" si="318"/>
        <v>Récupération</v>
      </c>
      <c r="AJ9" s="93" t="str">
        <f t="shared" si="318"/>
        <v>Récupération</v>
      </c>
      <c r="AK9" s="93" t="str">
        <f t="shared" si="318"/>
        <v>Récupération</v>
      </c>
      <c r="AL9" s="123">
        <v>2</v>
      </c>
      <c r="AN9" s="4">
        <v>100</v>
      </c>
      <c r="AO9" s="4"/>
      <c r="AP9" t="str">
        <f t="shared" ref="AP9:AV9" si="319">AE11</f>
        <v>Récupération</v>
      </c>
      <c r="AQ9" t="str">
        <f t="shared" si="319"/>
        <v>Récupération</v>
      </c>
      <c r="AR9" t="str">
        <f t="shared" si="319"/>
        <v>Récupération</v>
      </c>
      <c r="AS9" t="str">
        <f t="shared" si="319"/>
        <v>Récupération</v>
      </c>
      <c r="AT9" t="str">
        <f t="shared" si="319"/>
        <v>Récupération</v>
      </c>
      <c r="AU9" t="str">
        <f t="shared" si="319"/>
        <v>Récupération</v>
      </c>
      <c r="AV9" t="str">
        <f t="shared" si="319"/>
        <v>Récupération</v>
      </c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</row>
    <row r="10" spans="1:279" ht="45" customHeight="1" thickTop="1" thickBot="1" x14ac:dyDescent="0.3">
      <c r="AB10" s="75"/>
      <c r="AC10" s="390"/>
      <c r="AD10" s="97" t="s">
        <v>170</v>
      </c>
      <c r="AE10" s="392"/>
      <c r="AF10" s="392"/>
      <c r="AG10" s="392"/>
      <c r="AH10" s="392"/>
      <c r="AI10" s="392"/>
      <c r="AJ10" s="392"/>
      <c r="AK10" s="392"/>
      <c r="AL10" s="123" t="e">
        <f>INDEX($AN$2:$AO$5,AL7,AL9)</f>
        <v>#N/A</v>
      </c>
      <c r="AM10" s="1">
        <f>COUNTIF(AE11:AK11,"Récupération")</f>
        <v>7</v>
      </c>
      <c r="AN10" s="4">
        <v>95</v>
      </c>
      <c r="AO10" s="4"/>
      <c r="AP10" t="str">
        <f>AE12</f>
        <v>Récupération</v>
      </c>
      <c r="AQ10" t="str">
        <f t="shared" ref="AQ10:AV10" si="320">AF12</f>
        <v>Récupération</v>
      </c>
      <c r="AR10" t="str">
        <f t="shared" si="320"/>
        <v>Récupération</v>
      </c>
      <c r="AS10" t="str">
        <f t="shared" si="320"/>
        <v>Récupération</v>
      </c>
      <c r="AT10" t="str">
        <f t="shared" si="320"/>
        <v>Récupération</v>
      </c>
      <c r="AU10" t="str">
        <f t="shared" si="320"/>
        <v>Récupération</v>
      </c>
      <c r="AV10" t="str">
        <f t="shared" si="320"/>
        <v>Récupération</v>
      </c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</row>
    <row r="11" spans="1:279" ht="45" customHeight="1" thickTop="1" thickBot="1" x14ac:dyDescent="0.3">
      <c r="AB11" s="75"/>
      <c r="AC11" s="391"/>
      <c r="AD11" s="102" t="s">
        <v>169</v>
      </c>
      <c r="AE11" s="193" t="s">
        <v>176</v>
      </c>
      <c r="AF11" s="193" t="s">
        <v>176</v>
      </c>
      <c r="AG11" s="193" t="s">
        <v>176</v>
      </c>
      <c r="AH11" s="193" t="s">
        <v>176</v>
      </c>
      <c r="AI11" s="193" t="s">
        <v>176</v>
      </c>
      <c r="AJ11" s="193" t="s">
        <v>176</v>
      </c>
      <c r="AK11" s="193" t="s">
        <v>176</v>
      </c>
      <c r="AL11" s="123"/>
      <c r="AN11" s="4">
        <v>90</v>
      </c>
      <c r="AO11" s="4"/>
      <c r="AP11">
        <f t="shared" ref="AP11:AV11" si="321">COUNTIF(AP9:AP10,"Récupération")</f>
        <v>2</v>
      </c>
      <c r="AQ11">
        <f t="shared" si="321"/>
        <v>2</v>
      </c>
      <c r="AR11">
        <f t="shared" si="321"/>
        <v>2</v>
      </c>
      <c r="AS11">
        <f t="shared" si="321"/>
        <v>2</v>
      </c>
      <c r="AT11">
        <f t="shared" si="321"/>
        <v>2</v>
      </c>
      <c r="AU11">
        <f t="shared" si="321"/>
        <v>2</v>
      </c>
      <c r="AV11">
        <f t="shared" si="321"/>
        <v>2</v>
      </c>
      <c r="AW11">
        <f>COUNTIF(AP11:AV11,"2")</f>
        <v>7</v>
      </c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</row>
    <row r="12" spans="1:279" ht="45" customHeight="1" thickTop="1" thickBot="1" x14ac:dyDescent="0.3">
      <c r="AB12" s="75"/>
      <c r="AC12" s="393" t="s">
        <v>163</v>
      </c>
      <c r="AD12" s="102" t="s">
        <v>169</v>
      </c>
      <c r="AE12" s="193" t="s">
        <v>176</v>
      </c>
      <c r="AF12" s="193" t="s">
        <v>176</v>
      </c>
      <c r="AG12" s="193" t="s">
        <v>176</v>
      </c>
      <c r="AH12" s="193" t="s">
        <v>176</v>
      </c>
      <c r="AI12" s="193" t="s">
        <v>176</v>
      </c>
      <c r="AJ12" s="193" t="s">
        <v>176</v>
      </c>
      <c r="AK12" s="193" t="s">
        <v>176</v>
      </c>
      <c r="AL12" s="123" t="s">
        <v>166</v>
      </c>
      <c r="AN12" s="4">
        <v>85</v>
      </c>
      <c r="AO12" s="4"/>
      <c r="AP12"/>
      <c r="AQ12"/>
      <c r="AR12"/>
      <c r="AS12"/>
      <c r="AT12"/>
      <c r="AU12"/>
      <c r="AV12"/>
      <c r="AW12">
        <f>COUNTIF(AP11:AV11,"0")</f>
        <v>0</v>
      </c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</row>
    <row r="13" spans="1:279" ht="45" customHeight="1" thickTop="1" thickBot="1" x14ac:dyDescent="0.3">
      <c r="AB13" s="75"/>
      <c r="AC13" s="390"/>
      <c r="AD13" s="97" t="s">
        <v>170</v>
      </c>
      <c r="AE13" s="392"/>
      <c r="AF13" s="392"/>
      <c r="AG13" s="392"/>
      <c r="AH13" s="392"/>
      <c r="AI13" s="392"/>
      <c r="AJ13" s="392"/>
      <c r="AK13" s="392"/>
      <c r="AL13" s="123" t="e">
        <f>MATCH(AC12,$AN$2:$AN$5,0)</f>
        <v>#N/A</v>
      </c>
      <c r="AN13" s="4">
        <v>80</v>
      </c>
      <c r="AO13" s="4"/>
      <c r="AP13">
        <f>COUNTIF(AE11:AH11,"Récupération")</f>
        <v>4</v>
      </c>
      <c r="AQ13">
        <f t="shared" ref="AQ13:AS13" si="322">COUNTIF(AF11:AI11,"Récupération")</f>
        <v>4</v>
      </c>
      <c r="AR13">
        <f t="shared" si="322"/>
        <v>4</v>
      </c>
      <c r="AS13">
        <f t="shared" si="322"/>
        <v>4</v>
      </c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</row>
    <row r="14" spans="1:279" s="4" customFormat="1" ht="60" customHeight="1" thickTop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75"/>
      <c r="AC14" s="390"/>
      <c r="AD14" s="98" t="s">
        <v>164</v>
      </c>
      <c r="AE14" s="94" t="str">
        <f>IF(AE12="Récupération","Récupération",ROUND(($AL$16*AE12)/100,1))</f>
        <v>Récupération</v>
      </c>
      <c r="AF14" s="94" t="str">
        <f t="shared" ref="AF14:AK14" si="323">IF(AF12="Récupération","Récupération",ROUND(($AL$16*AF12)/100,1))</f>
        <v>Récupération</v>
      </c>
      <c r="AG14" s="94" t="str">
        <f t="shared" si="323"/>
        <v>Récupération</v>
      </c>
      <c r="AH14" s="94" t="str">
        <f t="shared" si="323"/>
        <v>Récupération</v>
      </c>
      <c r="AI14" s="94" t="str">
        <f t="shared" si="323"/>
        <v>Récupération</v>
      </c>
      <c r="AJ14" s="94" t="str">
        <f t="shared" si="323"/>
        <v>Récupération</v>
      </c>
      <c r="AK14" s="94" t="str">
        <f t="shared" si="323"/>
        <v>Récupération</v>
      </c>
      <c r="AL14" s="123">
        <v>3</v>
      </c>
      <c r="AN14" s="4">
        <v>75</v>
      </c>
      <c r="AP14">
        <f>COUNTIF(AE12:AH12,"Récupération")</f>
        <v>4</v>
      </c>
      <c r="AQ14">
        <f t="shared" ref="AQ14:AS14" si="324">COUNTIF(AF12:AI12,"Récupération")</f>
        <v>4</v>
      </c>
      <c r="AR14">
        <f t="shared" si="324"/>
        <v>4</v>
      </c>
      <c r="AS14">
        <f t="shared" si="324"/>
        <v>4</v>
      </c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</row>
    <row r="15" spans="1:279" s="4" customFormat="1" ht="60.75" customHeight="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75"/>
      <c r="AC15" s="390"/>
      <c r="AD15" s="95" t="s">
        <v>168</v>
      </c>
      <c r="AE15" s="86" t="str">
        <f>IF(AE12="Récupération","Récupération",(INDEX($AQ$5:$GV$7,3,(MATCH(AE16,$AQ$5:$GV$5,-1)))))</f>
        <v>Récupération</v>
      </c>
      <c r="AF15" s="86" t="str">
        <f t="shared" ref="AF15:AK15" si="325">IF(AF12="Récupération","Récupération",(INDEX($AQ$5:$GV$7,3,(MATCH(AF16,$AQ$5:$GV$5,-1)))))</f>
        <v>Récupération</v>
      </c>
      <c r="AG15" s="86" t="str">
        <f t="shared" si="325"/>
        <v>Récupération</v>
      </c>
      <c r="AH15" s="86" t="str">
        <f t="shared" si="325"/>
        <v>Récupération</v>
      </c>
      <c r="AI15" s="86" t="str">
        <f t="shared" si="325"/>
        <v>Récupération</v>
      </c>
      <c r="AJ15" s="86" t="str">
        <f t="shared" si="325"/>
        <v>Récupération</v>
      </c>
      <c r="AK15" s="86" t="str">
        <f t="shared" si="325"/>
        <v>Récupération</v>
      </c>
      <c r="AL15" s="123">
        <v>2</v>
      </c>
      <c r="AN15" s="4">
        <v>70</v>
      </c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</row>
    <row r="16" spans="1:279" s="4" customFormat="1" ht="45" customHeight="1" thickBot="1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75"/>
      <c r="AC16" s="394"/>
      <c r="AD16" s="96" t="s">
        <v>165</v>
      </c>
      <c r="AE16" s="93" t="str">
        <f>IF(AE12="Récupération","Récupération",ROUND(((($AL$16*10)*3/60)*AE12),0))</f>
        <v>Récupération</v>
      </c>
      <c r="AF16" s="93" t="str">
        <f t="shared" ref="AF16:AK16" si="326">IF(AF12="Récupération","Récupération",ROUND(((($AL$16*10)*3/60)*AF12),0))</f>
        <v>Récupération</v>
      </c>
      <c r="AG16" s="93" t="str">
        <f t="shared" si="326"/>
        <v>Récupération</v>
      </c>
      <c r="AH16" s="93" t="str">
        <f t="shared" si="326"/>
        <v>Récupération</v>
      </c>
      <c r="AI16" s="93" t="str">
        <f t="shared" si="326"/>
        <v>Récupération</v>
      </c>
      <c r="AJ16" s="93" t="str">
        <f t="shared" si="326"/>
        <v>Récupération</v>
      </c>
      <c r="AK16" s="93" t="str">
        <f t="shared" si="326"/>
        <v>Récupération</v>
      </c>
      <c r="AL16" s="123" t="e">
        <f>INDEX($AN$2:$AO$5,AL13,AL15)</f>
        <v>#N/A</v>
      </c>
      <c r="AM16" s="4">
        <f>COUNTIF(AE12:AK12,"Récupération")</f>
        <v>7</v>
      </c>
      <c r="AN16" s="4">
        <v>65</v>
      </c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</row>
    <row r="17" spans="1:96" s="4" customFormat="1" ht="50.25" customHeight="1" thickBot="1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75"/>
      <c r="AC17" s="99" t="s">
        <v>156</v>
      </c>
      <c r="AD17" s="134" t="s">
        <v>155</v>
      </c>
      <c r="AE17" s="100" t="s">
        <v>148</v>
      </c>
      <c r="AF17" s="100" t="s">
        <v>149</v>
      </c>
      <c r="AG17" s="100" t="s">
        <v>150</v>
      </c>
      <c r="AH17" s="100" t="s">
        <v>151</v>
      </c>
      <c r="AI17" s="100" t="s">
        <v>152</v>
      </c>
      <c r="AJ17" s="100" t="s">
        <v>153</v>
      </c>
      <c r="AK17" s="101" t="s">
        <v>154</v>
      </c>
      <c r="AL17" s="123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</row>
    <row r="18" spans="1:96" s="4" customFormat="1" ht="35.25" customHeight="1" thickBot="1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90"/>
      <c r="AC18" s="386" t="str">
        <f>IF(AND($AM$10&lt;=3,$AM$16&lt;=3,$AW$11=0,$AW$12&gt;=2,AP13&gt;0,AQ13&gt;0,AR13&gt;0,AS13&gt;0,AP14&gt;0,AQ14&gt;0,AR14&gt;0,AS14&gt;0),"Projet conforme ! Bonne épreuve à vous","Voir en bas de page le rappel de l'épreuve")</f>
        <v>Voir en bas de page le rappel de l'épreuve</v>
      </c>
      <c r="AD18" s="387"/>
      <c r="AE18" s="387"/>
      <c r="AF18" s="387"/>
      <c r="AG18" s="387"/>
      <c r="AH18" s="387"/>
      <c r="AI18" s="387"/>
      <c r="AJ18" s="387"/>
      <c r="AK18" s="388"/>
      <c r="AL18" s="123" t="e">
        <f>INDEX($AN$2:$AP$5,AL13,AL14)</f>
        <v>#N/A</v>
      </c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</row>
    <row r="19" spans="1:96" s="4" customFormat="1" ht="9.75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124" t="s">
        <v>185</v>
      </c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</row>
    <row r="20" spans="1:96" ht="12.75" customHeight="1" x14ac:dyDescent="0.25"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124"/>
      <c r="AN20" s="4"/>
      <c r="AO20" s="4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</row>
    <row r="21" spans="1:96" ht="105.75" customHeight="1" thickBot="1" x14ac:dyDescent="0.3"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124" t="s">
        <v>185</v>
      </c>
      <c r="AN21" s="4"/>
      <c r="AO21" s="4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</row>
    <row r="22" spans="1:96" ht="35.1" customHeight="1" thickBot="1" x14ac:dyDescent="0.3">
      <c r="AB22" s="75"/>
      <c r="AC22" s="386" t="str">
        <f>IF(AND($AM$27&lt;=3,$AM$33&lt;=3,$AW$28=0,$AW$29&gt;=2,AP30&gt;0,AQ30&gt;0,AR30&gt;0,AS30&gt;0,AP31&gt;0,AQ31&gt;0,AR31&gt;0,AS31&gt;0),"Projet conforme ! Bonne épreuve à vous","Voir en bas de page le rappel de l'épreuve")</f>
        <v>Voir en bas de page le rappel de l'épreuve</v>
      </c>
      <c r="AD22" s="387"/>
      <c r="AE22" s="387"/>
      <c r="AF22" s="387"/>
      <c r="AG22" s="387"/>
      <c r="AH22" s="387"/>
      <c r="AI22" s="387"/>
      <c r="AJ22" s="387"/>
      <c r="AK22" s="388"/>
      <c r="AL22" s="123" t="e">
        <f>INDEX($AN$2:$AP$5,AL24,AL25)</f>
        <v>#N/A</v>
      </c>
      <c r="AN22" s="4"/>
      <c r="AO22" s="4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</row>
    <row r="23" spans="1:96" ht="48.75" customHeight="1" thickBot="1" x14ac:dyDescent="0.3">
      <c r="AB23" s="75"/>
      <c r="AC23" s="99" t="s">
        <v>156</v>
      </c>
      <c r="AD23" s="134" t="s">
        <v>155</v>
      </c>
      <c r="AE23" s="100" t="s">
        <v>148</v>
      </c>
      <c r="AF23" s="100" t="s">
        <v>149</v>
      </c>
      <c r="AG23" s="100" t="s">
        <v>150</v>
      </c>
      <c r="AH23" s="100" t="s">
        <v>151</v>
      </c>
      <c r="AI23" s="100" t="s">
        <v>152</v>
      </c>
      <c r="AJ23" s="100" t="s">
        <v>153</v>
      </c>
      <c r="AK23" s="101" t="s">
        <v>154</v>
      </c>
      <c r="AL23" s="123" t="s">
        <v>166</v>
      </c>
      <c r="AN23" s="4"/>
      <c r="AO23" s="4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</row>
    <row r="24" spans="1:96" ht="35.1" customHeight="1" x14ac:dyDescent="0.25">
      <c r="AB24" s="75"/>
      <c r="AC24" s="389" t="s">
        <v>163</v>
      </c>
      <c r="AD24" s="98" t="s">
        <v>165</v>
      </c>
      <c r="AE24" s="94" t="str">
        <f>IF(AE28="Récupération","Récupération",ROUND(((($AL$27*10)*3/60)*AE28),0))</f>
        <v>Récupération</v>
      </c>
      <c r="AF24" s="94" t="str">
        <f t="shared" ref="AF24:AK24" si="327">IF(AF28="Récupération","Récupération",ROUND(((($AL$27*10)*3/60)*AF28),0))</f>
        <v>Récupération</v>
      </c>
      <c r="AG24" s="94" t="str">
        <f t="shared" si="327"/>
        <v>Récupération</v>
      </c>
      <c r="AH24" s="94" t="str">
        <f t="shared" si="327"/>
        <v>Récupération</v>
      </c>
      <c r="AI24" s="94" t="str">
        <f t="shared" si="327"/>
        <v>Récupération</v>
      </c>
      <c r="AJ24" s="94" t="str">
        <f t="shared" si="327"/>
        <v>Récupération</v>
      </c>
      <c r="AK24" s="94" t="str">
        <f t="shared" si="327"/>
        <v>Récupération</v>
      </c>
      <c r="AL24" s="123" t="e">
        <f>MATCH(AC24,$AN$2:$AN$5,0)</f>
        <v>#N/A</v>
      </c>
      <c r="AN24" s="4"/>
      <c r="AO24" s="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</row>
    <row r="25" spans="1:96" ht="59.25" customHeight="1" x14ac:dyDescent="0.25">
      <c r="AB25" s="75"/>
      <c r="AC25" s="390"/>
      <c r="AD25" s="95" t="s">
        <v>168</v>
      </c>
      <c r="AE25" s="86" t="str">
        <f>IF(AE28="Récupération","Récupération",(INDEX($AQ$5:$GV$7,3,(MATCH(AE24,$AQ$5:$GV$5,-1)))))</f>
        <v>Récupération</v>
      </c>
      <c r="AF25" s="86" t="str">
        <f t="shared" ref="AF25:AK25" si="328">IF(AF28="Récupération","Récupération",(INDEX($AQ$5:$GV$7,3,(MATCH(AF24,$AQ$5:$GV$5,-1)))))</f>
        <v>Récupération</v>
      </c>
      <c r="AG25" s="86" t="str">
        <f t="shared" si="328"/>
        <v>Récupération</v>
      </c>
      <c r="AH25" s="86" t="str">
        <f t="shared" si="328"/>
        <v>Récupération</v>
      </c>
      <c r="AI25" s="86" t="str">
        <f t="shared" si="328"/>
        <v>Récupération</v>
      </c>
      <c r="AJ25" s="86" t="str">
        <f t="shared" si="328"/>
        <v>Récupération</v>
      </c>
      <c r="AK25" s="86" t="str">
        <f t="shared" si="328"/>
        <v>Récupération</v>
      </c>
      <c r="AL25" s="123">
        <v>3</v>
      </c>
      <c r="AN25" s="4"/>
      <c r="AO25" s="4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</row>
    <row r="26" spans="1:96" ht="56.25" customHeight="1" thickBot="1" x14ac:dyDescent="0.3">
      <c r="AB26" s="75"/>
      <c r="AC26" s="390"/>
      <c r="AD26" s="96" t="s">
        <v>164</v>
      </c>
      <c r="AE26" s="93" t="str">
        <f>IF(AE28="Récupération","Récupération",ROUND((($AL$27*AE28)/100),1))</f>
        <v>Récupération</v>
      </c>
      <c r="AF26" s="93" t="str">
        <f t="shared" ref="AF26:AK26" si="329">IF(AF28="Récupération","Récupération",ROUND((($AL$27*AF28)/100),1))</f>
        <v>Récupération</v>
      </c>
      <c r="AG26" s="93" t="str">
        <f t="shared" si="329"/>
        <v>Récupération</v>
      </c>
      <c r="AH26" s="93" t="str">
        <f t="shared" si="329"/>
        <v>Récupération</v>
      </c>
      <c r="AI26" s="93" t="str">
        <f t="shared" si="329"/>
        <v>Récupération</v>
      </c>
      <c r="AJ26" s="93" t="str">
        <f t="shared" si="329"/>
        <v>Récupération</v>
      </c>
      <c r="AK26" s="93" t="str">
        <f t="shared" si="329"/>
        <v>Récupération</v>
      </c>
      <c r="AL26" s="123">
        <v>2</v>
      </c>
      <c r="AN26" s="4"/>
      <c r="AO26" s="4"/>
      <c r="AP26" t="str">
        <f t="shared" ref="AP26" si="330">AE28</f>
        <v>Récupération</v>
      </c>
      <c r="AQ26" t="str">
        <f t="shared" ref="AQ26:AQ27" si="331">AF28</f>
        <v>Récupération</v>
      </c>
      <c r="AR26" t="str">
        <f t="shared" ref="AR26:AR27" si="332">AG28</f>
        <v>Récupération</v>
      </c>
      <c r="AS26" t="str">
        <f t="shared" ref="AS26:AS27" si="333">AH28</f>
        <v>Récupération</v>
      </c>
      <c r="AT26" t="str">
        <f t="shared" ref="AT26:AT27" si="334">AI28</f>
        <v>Récupération</v>
      </c>
      <c r="AU26" t="str">
        <f t="shared" ref="AU26:AU27" si="335">AJ28</f>
        <v>Récupération</v>
      </c>
      <c r="AV26" t="str">
        <f t="shared" ref="AV26:AV27" si="336">AK28</f>
        <v>Récupération</v>
      </c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</row>
    <row r="27" spans="1:96" ht="45" customHeight="1" thickTop="1" thickBot="1" x14ac:dyDescent="0.3">
      <c r="AB27" s="75"/>
      <c r="AC27" s="390"/>
      <c r="AD27" s="97" t="s">
        <v>170</v>
      </c>
      <c r="AE27" s="392"/>
      <c r="AF27" s="392"/>
      <c r="AG27" s="392"/>
      <c r="AH27" s="392"/>
      <c r="AI27" s="392"/>
      <c r="AJ27" s="392"/>
      <c r="AK27" s="392"/>
      <c r="AL27" s="123" t="e">
        <f>INDEX($AN$2:$AO$5,AL24,AL26)</f>
        <v>#N/A</v>
      </c>
      <c r="AM27" s="1">
        <f>COUNTIF(AE28:AK28,"Récupération")</f>
        <v>7</v>
      </c>
      <c r="AN27" s="4"/>
      <c r="AO27" s="4"/>
      <c r="AP27" t="str">
        <f>AE29</f>
        <v>Récupération</v>
      </c>
      <c r="AQ27" t="str">
        <f t="shared" si="331"/>
        <v>Récupération</v>
      </c>
      <c r="AR27" t="str">
        <f t="shared" si="332"/>
        <v>Récupération</v>
      </c>
      <c r="AS27" t="str">
        <f t="shared" si="333"/>
        <v>Récupération</v>
      </c>
      <c r="AT27" t="str">
        <f t="shared" si="334"/>
        <v>Récupération</v>
      </c>
      <c r="AU27" t="str">
        <f t="shared" si="335"/>
        <v>Récupération</v>
      </c>
      <c r="AV27" t="str">
        <f t="shared" si="336"/>
        <v>Récupération</v>
      </c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</row>
    <row r="28" spans="1:96" ht="46.5" customHeight="1" thickTop="1" thickBot="1" x14ac:dyDescent="0.3">
      <c r="AB28" s="75"/>
      <c r="AC28" s="391"/>
      <c r="AD28" s="102" t="s">
        <v>169</v>
      </c>
      <c r="AE28" s="193" t="s">
        <v>176</v>
      </c>
      <c r="AF28" s="193" t="s">
        <v>176</v>
      </c>
      <c r="AG28" s="193" t="s">
        <v>176</v>
      </c>
      <c r="AH28" s="193" t="s">
        <v>176</v>
      </c>
      <c r="AI28" s="193" t="s">
        <v>176</v>
      </c>
      <c r="AJ28" s="193" t="s">
        <v>176</v>
      </c>
      <c r="AK28" s="193" t="s">
        <v>176</v>
      </c>
      <c r="AL28" s="123"/>
      <c r="AN28" s="4"/>
      <c r="AO28" s="4"/>
      <c r="AP28">
        <f t="shared" ref="AP28:AV28" si="337">COUNTIF(AP26:AP27,"Récupération")</f>
        <v>2</v>
      </c>
      <c r="AQ28">
        <f t="shared" si="337"/>
        <v>2</v>
      </c>
      <c r="AR28">
        <f t="shared" si="337"/>
        <v>2</v>
      </c>
      <c r="AS28">
        <f t="shared" si="337"/>
        <v>2</v>
      </c>
      <c r="AT28">
        <f t="shared" si="337"/>
        <v>2</v>
      </c>
      <c r="AU28">
        <f t="shared" si="337"/>
        <v>2</v>
      </c>
      <c r="AV28">
        <f t="shared" si="337"/>
        <v>2</v>
      </c>
      <c r="AW28">
        <f>COUNTIF(AP28:AV28,"2")</f>
        <v>7</v>
      </c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</row>
    <row r="29" spans="1:96" ht="46.5" customHeight="1" thickTop="1" thickBot="1" x14ac:dyDescent="0.3">
      <c r="AB29" s="75"/>
      <c r="AC29" s="393" t="s">
        <v>163</v>
      </c>
      <c r="AD29" s="102" t="s">
        <v>169</v>
      </c>
      <c r="AE29" s="193" t="s">
        <v>176</v>
      </c>
      <c r="AF29" s="193" t="s">
        <v>176</v>
      </c>
      <c r="AG29" s="193" t="s">
        <v>176</v>
      </c>
      <c r="AH29" s="193" t="s">
        <v>176</v>
      </c>
      <c r="AI29" s="193" t="s">
        <v>176</v>
      </c>
      <c r="AJ29" s="193" t="s">
        <v>176</v>
      </c>
      <c r="AK29" s="193" t="s">
        <v>176</v>
      </c>
      <c r="AL29" s="123" t="s">
        <v>166</v>
      </c>
      <c r="AN29" s="4"/>
      <c r="AO29" s="4"/>
      <c r="AP29"/>
      <c r="AQ29"/>
      <c r="AR29"/>
      <c r="AS29"/>
      <c r="AT29"/>
      <c r="AU29"/>
      <c r="AV29"/>
      <c r="AW29">
        <f>COUNTIF(AP28:AV28,"0")</f>
        <v>0</v>
      </c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</row>
    <row r="30" spans="1:96" ht="42" customHeight="1" thickTop="1" thickBot="1" x14ac:dyDescent="0.3">
      <c r="AB30" s="75"/>
      <c r="AC30" s="390"/>
      <c r="AD30" s="97" t="s">
        <v>170</v>
      </c>
      <c r="AE30" s="392"/>
      <c r="AF30" s="392"/>
      <c r="AG30" s="392"/>
      <c r="AH30" s="392"/>
      <c r="AI30" s="392"/>
      <c r="AJ30" s="392"/>
      <c r="AK30" s="392"/>
      <c r="AL30" s="123" t="e">
        <f>MATCH(AC29,$AN$2:$AN$5,0)</f>
        <v>#N/A</v>
      </c>
      <c r="AN30" s="4"/>
      <c r="AO30" s="4"/>
      <c r="AP30">
        <f>COUNTIF(AE28:AH28,"Récupération")</f>
        <v>4</v>
      </c>
      <c r="AQ30">
        <f t="shared" ref="AQ30:AQ31" si="338">COUNTIF(AF28:AI28,"Récupération")</f>
        <v>4</v>
      </c>
      <c r="AR30">
        <f t="shared" ref="AR30:AR31" si="339">COUNTIF(AG28:AJ28,"Récupération")</f>
        <v>4</v>
      </c>
      <c r="AS30">
        <f t="shared" ref="AS30:AS31" si="340">COUNTIF(AH28:AK28,"Récupération")</f>
        <v>4</v>
      </c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</row>
    <row r="31" spans="1:96" ht="54.75" customHeight="1" thickTop="1" x14ac:dyDescent="0.25">
      <c r="AB31" s="75"/>
      <c r="AC31" s="390"/>
      <c r="AD31" s="98" t="s">
        <v>164</v>
      </c>
      <c r="AE31" s="94" t="str">
        <f>IF(AE29="Récupération","Récupération",ROUND(($AL$33*AE29)/100,1))</f>
        <v>Récupération</v>
      </c>
      <c r="AF31" s="94" t="str">
        <f t="shared" ref="AF31:AK31" si="341">IF(AF29="Récupération","Récupération",ROUND(($AL$33*AF29)/100,1))</f>
        <v>Récupération</v>
      </c>
      <c r="AG31" s="94" t="str">
        <f t="shared" si="341"/>
        <v>Récupération</v>
      </c>
      <c r="AH31" s="94" t="str">
        <f t="shared" si="341"/>
        <v>Récupération</v>
      </c>
      <c r="AI31" s="94" t="str">
        <f t="shared" si="341"/>
        <v>Récupération</v>
      </c>
      <c r="AJ31" s="94" t="str">
        <f t="shared" si="341"/>
        <v>Récupération</v>
      </c>
      <c r="AK31" s="94" t="str">
        <f t="shared" si="341"/>
        <v>Récupération</v>
      </c>
      <c r="AL31" s="123">
        <v>3</v>
      </c>
      <c r="AM31" s="4"/>
      <c r="AN31" s="4"/>
      <c r="AO31" s="4"/>
      <c r="AP31">
        <f>COUNTIF(AE29:AH29,"Récupération")</f>
        <v>4</v>
      </c>
      <c r="AQ31">
        <f t="shared" si="338"/>
        <v>4</v>
      </c>
      <c r="AR31">
        <f t="shared" si="339"/>
        <v>4</v>
      </c>
      <c r="AS31">
        <f t="shared" si="340"/>
        <v>4</v>
      </c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</row>
    <row r="32" spans="1:96" ht="57.75" customHeight="1" x14ac:dyDescent="0.25">
      <c r="AB32" s="75"/>
      <c r="AC32" s="390"/>
      <c r="AD32" s="95" t="s">
        <v>168</v>
      </c>
      <c r="AE32" s="86" t="str">
        <f>IF(AE29="Récupération","Récupération",(INDEX($AQ$5:$GV$7,3,(MATCH(AE33,$AQ$5:$GV$5,-1)))))</f>
        <v>Récupération</v>
      </c>
      <c r="AF32" s="86" t="str">
        <f t="shared" ref="AF32:AK32" si="342">IF(AF29="Récupération","Récupération",(INDEX($AQ$5:$GV$7,3,(MATCH(AF33,$AQ$5:$GV$5,-1)))))</f>
        <v>Récupération</v>
      </c>
      <c r="AG32" s="86" t="str">
        <f t="shared" si="342"/>
        <v>Récupération</v>
      </c>
      <c r="AH32" s="86" t="str">
        <f t="shared" si="342"/>
        <v>Récupération</v>
      </c>
      <c r="AI32" s="86" t="str">
        <f t="shared" si="342"/>
        <v>Récupération</v>
      </c>
      <c r="AJ32" s="86" t="str">
        <f t="shared" si="342"/>
        <v>Récupération</v>
      </c>
      <c r="AK32" s="86" t="str">
        <f t="shared" si="342"/>
        <v>Récupération</v>
      </c>
      <c r="AL32" s="123">
        <v>2</v>
      </c>
      <c r="AM32" s="4"/>
      <c r="AN32" s="4"/>
      <c r="AO32" s="4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</row>
    <row r="33" spans="28:96" ht="42.75" customHeight="1" thickBot="1" x14ac:dyDescent="0.3">
      <c r="AB33" s="75"/>
      <c r="AC33" s="394"/>
      <c r="AD33" s="96" t="s">
        <v>165</v>
      </c>
      <c r="AE33" s="93" t="str">
        <f>IF(AE29="Récupération","Récupération",ROUND(((($AL$33*10)*3/60)*AE29),0))</f>
        <v>Récupération</v>
      </c>
      <c r="AF33" s="93" t="str">
        <f t="shared" ref="AF33:AK33" si="343">IF(AF29="Récupération","Récupération",ROUND(((($AL$33*10)*3/60)*AF29),0))</f>
        <v>Récupération</v>
      </c>
      <c r="AG33" s="93" t="str">
        <f t="shared" si="343"/>
        <v>Récupération</v>
      </c>
      <c r="AH33" s="93" t="str">
        <f t="shared" si="343"/>
        <v>Récupération</v>
      </c>
      <c r="AI33" s="93" t="str">
        <f t="shared" si="343"/>
        <v>Récupération</v>
      </c>
      <c r="AJ33" s="93" t="str">
        <f t="shared" si="343"/>
        <v>Récupération</v>
      </c>
      <c r="AK33" s="93" t="str">
        <f t="shared" si="343"/>
        <v>Récupération</v>
      </c>
      <c r="AL33" s="123" t="e">
        <f>INDEX($AN$2:$AO$5,AL30,AL32)</f>
        <v>#N/A</v>
      </c>
      <c r="AM33" s="4">
        <f>COUNTIF(AE33:AK33,"Récupération")</f>
        <v>7</v>
      </c>
      <c r="AN33" s="4"/>
      <c r="AO33" s="4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</row>
    <row r="34" spans="28:96" ht="46.5" customHeight="1" thickBot="1" x14ac:dyDescent="0.3">
      <c r="AB34" s="75"/>
      <c r="AC34" s="99" t="s">
        <v>156</v>
      </c>
      <c r="AD34" s="134" t="s">
        <v>155</v>
      </c>
      <c r="AE34" s="100" t="s">
        <v>148</v>
      </c>
      <c r="AF34" s="100" t="s">
        <v>149</v>
      </c>
      <c r="AG34" s="100" t="s">
        <v>150</v>
      </c>
      <c r="AH34" s="100" t="s">
        <v>151</v>
      </c>
      <c r="AI34" s="100" t="s">
        <v>152</v>
      </c>
      <c r="AJ34" s="100" t="s">
        <v>153</v>
      </c>
      <c r="AK34" s="101" t="s">
        <v>154</v>
      </c>
      <c r="AL34" s="123"/>
      <c r="AN34" s="4"/>
      <c r="AO34" s="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</row>
    <row r="35" spans="28:96" ht="35.1" customHeight="1" thickBot="1" x14ac:dyDescent="0.3">
      <c r="AB35" s="90"/>
      <c r="AC35" s="386" t="str">
        <f>IF(AND($AM$27&lt;=3,$AM$33&lt;=3,$AW$28=0,$AW$29&gt;=2,AP30&gt;0,AQ30&gt;0,AR30&gt;0,AS30&gt;0,AP31&gt;0,AQ31&gt;0,AR31&gt;0,AS31&gt;0),"Projet conforme ! Bonne épreuve à vous","Voir en bas de page le rappel de l'épreuve")</f>
        <v>Voir en bas de page le rappel de l'épreuve</v>
      </c>
      <c r="AD35" s="387"/>
      <c r="AE35" s="387"/>
      <c r="AF35" s="387"/>
      <c r="AG35" s="387"/>
      <c r="AH35" s="387"/>
      <c r="AI35" s="387"/>
      <c r="AJ35" s="387"/>
      <c r="AK35" s="388"/>
      <c r="AL35" s="123" t="e">
        <f>INDEX($AN$2:$AP$5,AL30,3)</f>
        <v>#N/A</v>
      </c>
      <c r="AN35" s="4"/>
      <c r="AO35" s="4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</row>
    <row r="36" spans="28:96" ht="35.1" customHeight="1" x14ac:dyDescent="0.25">
      <c r="AB36" s="75"/>
      <c r="AC36" s="82"/>
      <c r="AD36" s="83"/>
      <c r="AE36" s="84"/>
      <c r="AF36" s="84"/>
      <c r="AG36" s="84"/>
      <c r="AH36" s="84"/>
      <c r="AI36" s="84"/>
      <c r="AJ36" s="84"/>
      <c r="AK36" s="84"/>
      <c r="AL36" s="123" t="s">
        <v>185</v>
      </c>
      <c r="AN36" s="4"/>
      <c r="AO36" s="4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</row>
    <row r="37" spans="28:96" ht="12.75" customHeight="1" x14ac:dyDescent="0.25">
      <c r="AB37" s="75"/>
      <c r="AC37" s="82"/>
      <c r="AD37" s="83"/>
      <c r="AE37" s="84"/>
      <c r="AF37" s="84"/>
      <c r="AG37" s="84"/>
      <c r="AH37" s="84"/>
      <c r="AI37" s="84"/>
      <c r="AJ37" s="84"/>
      <c r="AK37" s="84"/>
      <c r="AL37" s="123"/>
      <c r="AN37" s="4"/>
      <c r="AO37" s="4"/>
      <c r="AP37" s="3"/>
      <c r="AQ37" s="3"/>
    </row>
    <row r="38" spans="28:96" ht="35.1" customHeight="1" x14ac:dyDescent="0.25">
      <c r="AB38" s="75"/>
      <c r="AC38" s="395" t="s">
        <v>160</v>
      </c>
      <c r="AD38" s="396"/>
      <c r="AE38" s="396"/>
      <c r="AF38" s="396"/>
      <c r="AG38" s="396"/>
      <c r="AH38" s="396"/>
      <c r="AI38" s="396"/>
      <c r="AJ38" s="396"/>
      <c r="AK38" s="397"/>
      <c r="AL38" s="123"/>
      <c r="AN38" s="4"/>
      <c r="AO38" s="4"/>
      <c r="AP38" s="3"/>
      <c r="AQ38" s="3"/>
    </row>
    <row r="39" spans="28:96" ht="35.1" customHeight="1" x14ac:dyDescent="0.25">
      <c r="AB39" s="75"/>
      <c r="AC39" s="398" t="s">
        <v>161</v>
      </c>
      <c r="AD39" s="399"/>
      <c r="AE39" s="399"/>
      <c r="AF39" s="399"/>
      <c r="AG39" s="399"/>
      <c r="AH39" s="399"/>
      <c r="AI39" s="399"/>
      <c r="AJ39" s="399"/>
      <c r="AK39" s="400"/>
      <c r="AL39" s="123"/>
      <c r="AN39" s="4"/>
      <c r="AO39" s="4"/>
      <c r="AP39" s="3"/>
      <c r="AQ39" s="3"/>
    </row>
    <row r="40" spans="28:96" ht="35.1" customHeight="1" x14ac:dyDescent="0.25">
      <c r="AB40" s="75"/>
      <c r="AC40" s="381" t="s">
        <v>157</v>
      </c>
      <c r="AD40" s="382"/>
      <c r="AE40" s="382"/>
      <c r="AF40" s="382"/>
      <c r="AG40" s="382"/>
      <c r="AH40" s="382"/>
      <c r="AI40" s="382"/>
      <c r="AJ40" s="382"/>
      <c r="AK40" s="383"/>
      <c r="AL40" s="123"/>
      <c r="AN40" s="4"/>
      <c r="AO40" s="4"/>
      <c r="AP40" s="3"/>
      <c r="AQ40" s="3"/>
    </row>
    <row r="41" spans="28:96" ht="35.1" customHeight="1" x14ac:dyDescent="0.25">
      <c r="AB41" s="75"/>
      <c r="AC41" s="381" t="s">
        <v>158</v>
      </c>
      <c r="AD41" s="382"/>
      <c r="AE41" s="382"/>
      <c r="AF41" s="382"/>
      <c r="AG41" s="382"/>
      <c r="AH41" s="382"/>
      <c r="AI41" s="382"/>
      <c r="AJ41" s="382"/>
      <c r="AK41" s="383"/>
      <c r="AL41" s="123"/>
      <c r="AN41" s="4"/>
      <c r="AO41" s="4"/>
      <c r="AP41" s="3"/>
      <c r="AQ41" s="3"/>
    </row>
    <row r="42" spans="28:96" ht="35.1" customHeight="1" x14ac:dyDescent="0.25">
      <c r="AB42" s="75"/>
      <c r="AC42" s="381" t="s">
        <v>162</v>
      </c>
      <c r="AD42" s="382"/>
      <c r="AE42" s="382"/>
      <c r="AF42" s="382"/>
      <c r="AG42" s="382"/>
      <c r="AH42" s="382"/>
      <c r="AI42" s="382"/>
      <c r="AJ42" s="382"/>
      <c r="AK42" s="383"/>
      <c r="AL42" s="123"/>
      <c r="AN42" s="4"/>
      <c r="AO42" s="4"/>
      <c r="AP42" s="3"/>
      <c r="AQ42" s="3"/>
    </row>
    <row r="43" spans="28:96" ht="35.1" customHeight="1" x14ac:dyDescent="0.25">
      <c r="AB43" s="75"/>
      <c r="AC43" s="384"/>
      <c r="AD43" s="384"/>
      <c r="AE43" s="384"/>
      <c r="AF43" s="384"/>
      <c r="AG43" s="384"/>
      <c r="AH43" s="384"/>
      <c r="AI43" s="384"/>
      <c r="AJ43" s="384"/>
      <c r="AK43" s="384"/>
      <c r="AL43" s="123"/>
      <c r="AN43" s="4"/>
      <c r="AO43" s="4"/>
      <c r="AP43" s="3"/>
      <c r="AQ43" s="3"/>
    </row>
    <row r="44" spans="28:96" ht="35.1" customHeight="1" x14ac:dyDescent="0.25">
      <c r="AB44" s="75"/>
      <c r="AC44" s="82"/>
      <c r="AD44" s="83"/>
      <c r="AE44" s="84"/>
      <c r="AF44" s="84"/>
      <c r="AG44" s="84"/>
      <c r="AH44" s="84"/>
      <c r="AI44" s="84"/>
      <c r="AJ44" s="84"/>
      <c r="AK44" s="84"/>
      <c r="AL44" s="75"/>
      <c r="AN44" s="4"/>
      <c r="AO44" s="4"/>
      <c r="AP44" s="3"/>
      <c r="AQ44" s="3"/>
    </row>
    <row r="45" spans="28:96" ht="35.1" customHeight="1" x14ac:dyDescent="0.25">
      <c r="AB45" s="75"/>
      <c r="AC45" s="82"/>
      <c r="AD45" s="83"/>
      <c r="AE45" s="84"/>
      <c r="AF45" s="84"/>
      <c r="AG45" s="84"/>
      <c r="AH45" s="84"/>
      <c r="AI45" s="84"/>
      <c r="AJ45" s="84"/>
      <c r="AK45" s="84"/>
      <c r="AL45" s="75"/>
      <c r="AN45" s="4"/>
      <c r="AO45" s="4"/>
      <c r="AP45" s="3"/>
      <c r="AQ45" s="3"/>
    </row>
    <row r="46" spans="28:96" ht="35.1" customHeight="1" x14ac:dyDescent="0.4">
      <c r="AB46" s="75"/>
      <c r="AC46" s="80"/>
      <c r="AD46" s="80"/>
      <c r="AE46" s="85"/>
      <c r="AF46" s="85"/>
      <c r="AG46" s="177" t="s">
        <v>121</v>
      </c>
      <c r="AH46" s="85"/>
      <c r="AI46" s="85"/>
      <c r="AJ46" s="85"/>
      <c r="AK46" s="85"/>
      <c r="AL46" s="75"/>
      <c r="AN46" s="4"/>
      <c r="AO46" s="4"/>
      <c r="AP46" s="3"/>
      <c r="AQ46" s="3"/>
    </row>
    <row r="47" spans="28:96" ht="35.1" hidden="1" customHeight="1" x14ac:dyDescent="0.25">
      <c r="AC47" s="80"/>
      <c r="AD47" s="80"/>
      <c r="AE47" s="81"/>
      <c r="AF47" s="81"/>
      <c r="AG47" s="81"/>
      <c r="AH47" s="81"/>
      <c r="AI47" s="81"/>
      <c r="AJ47" s="81"/>
      <c r="AK47" s="81"/>
      <c r="AN47" s="4"/>
      <c r="AO47" s="4"/>
      <c r="AP47" s="3"/>
      <c r="AQ47" s="3"/>
    </row>
    <row r="48" spans="28:96" ht="35.1" hidden="1" customHeight="1" x14ac:dyDescent="0.25">
      <c r="AN48" s="4"/>
      <c r="AO48" s="4"/>
      <c r="AP48" s="3"/>
      <c r="AQ48" s="3"/>
    </row>
    <row r="49" spans="40:43" ht="35.1" hidden="1" customHeight="1" x14ac:dyDescent="0.25">
      <c r="AN49" s="4"/>
      <c r="AO49" s="4"/>
      <c r="AP49" s="3"/>
      <c r="AQ49" s="3"/>
    </row>
    <row r="50" spans="40:43" ht="35.1" hidden="1" customHeight="1" x14ac:dyDescent="0.25">
      <c r="AN50" s="4"/>
      <c r="AO50" s="4"/>
      <c r="AP50" s="3"/>
      <c r="AQ50" s="3"/>
    </row>
    <row r="51" spans="40:43" ht="35.1" hidden="1" customHeight="1" x14ac:dyDescent="0.25">
      <c r="AN51" s="4"/>
      <c r="AO51" s="4"/>
      <c r="AP51" s="3"/>
      <c r="AQ51" s="3"/>
    </row>
    <row r="52" spans="40:43" ht="35.1" hidden="1" customHeight="1" x14ac:dyDescent="0.25">
      <c r="AN52" s="4"/>
      <c r="AO52" s="4"/>
      <c r="AP52" s="3"/>
      <c r="AQ52" s="3"/>
    </row>
    <row r="53" spans="40:43" ht="35.1" hidden="1" customHeight="1" x14ac:dyDescent="0.25">
      <c r="AN53" s="4"/>
      <c r="AO53" s="4"/>
      <c r="AP53" s="3"/>
      <c r="AQ53" s="3"/>
    </row>
    <row r="54" spans="40:43" ht="35.1" hidden="1" customHeight="1" x14ac:dyDescent="0.25">
      <c r="AN54" s="4"/>
      <c r="AO54" s="4"/>
      <c r="AP54" s="3"/>
      <c r="AQ54" s="3"/>
    </row>
    <row r="55" spans="40:43" ht="35.1" hidden="1" customHeight="1" x14ac:dyDescent="0.25">
      <c r="AN55" s="4"/>
      <c r="AO55" s="4"/>
      <c r="AP55" s="3"/>
      <c r="AQ55" s="3"/>
    </row>
    <row r="56" spans="40:43" ht="35.1" hidden="1" customHeight="1" x14ac:dyDescent="0.25">
      <c r="AN56" s="4"/>
      <c r="AO56" s="4"/>
      <c r="AP56" s="3"/>
      <c r="AQ56" s="3"/>
    </row>
    <row r="57" spans="40:43" ht="35.1" hidden="1" customHeight="1" x14ac:dyDescent="0.25">
      <c r="AN57" s="4"/>
      <c r="AO57" s="4"/>
      <c r="AP57" s="3"/>
      <c r="AQ57" s="3"/>
    </row>
    <row r="58" spans="40:43" ht="35.1" hidden="1" customHeight="1" x14ac:dyDescent="0.25">
      <c r="AN58" s="4"/>
      <c r="AO58" s="4"/>
    </row>
    <row r="59" spans="40:43" ht="35.1" hidden="1" customHeight="1" x14ac:dyDescent="0.25">
      <c r="AN59" s="4"/>
      <c r="AO59" s="4"/>
    </row>
    <row r="60" spans="40:43" ht="35.1" hidden="1" customHeight="1" x14ac:dyDescent="0.25">
      <c r="AN60" s="4"/>
      <c r="AO60" s="4"/>
    </row>
    <row r="61" spans="40:43" ht="35.1" hidden="1" customHeight="1" x14ac:dyDescent="0.25">
      <c r="AN61" s="4"/>
      <c r="AO61" s="4"/>
    </row>
    <row r="62" spans="40:43" ht="35.1" hidden="1" customHeight="1" x14ac:dyDescent="0.25">
      <c r="AN62" s="4"/>
      <c r="AO62" s="4"/>
    </row>
    <row r="63" spans="40:43" hidden="1" x14ac:dyDescent="0.25">
      <c r="AN63" s="4"/>
      <c r="AO63" s="4"/>
    </row>
    <row r="64" spans="40:43" hidden="1" x14ac:dyDescent="0.25">
      <c r="AN64" s="4"/>
      <c r="AO64" s="4"/>
    </row>
    <row r="65" spans="40:41" hidden="1" x14ac:dyDescent="0.25">
      <c r="AN65" s="4"/>
      <c r="AO65" s="4"/>
    </row>
    <row r="66" spans="40:41" hidden="1" x14ac:dyDescent="0.25">
      <c r="AN66" s="4"/>
      <c r="AO66" s="4"/>
    </row>
    <row r="67" spans="40:41" hidden="1" x14ac:dyDescent="0.25">
      <c r="AN67" s="4"/>
      <c r="AO67" s="4"/>
    </row>
    <row r="68" spans="40:41" hidden="1" x14ac:dyDescent="0.25">
      <c r="AN68" s="4"/>
      <c r="AO68" s="4"/>
    </row>
    <row r="69" spans="40:41" hidden="1" x14ac:dyDescent="0.25">
      <c r="AN69" s="4"/>
      <c r="AO69" s="4"/>
    </row>
    <row r="70" spans="40:41" hidden="1" x14ac:dyDescent="0.25">
      <c r="AN70" s="4"/>
      <c r="AO70" s="4"/>
    </row>
    <row r="71" spans="40:41" hidden="1" x14ac:dyDescent="0.25">
      <c r="AN71" s="4"/>
      <c r="AO71" s="4"/>
    </row>
    <row r="72" spans="40:41" hidden="1" x14ac:dyDescent="0.25">
      <c r="AN72" s="4"/>
      <c r="AO72" s="4"/>
    </row>
    <row r="73" spans="40:41" hidden="1" x14ac:dyDescent="0.25">
      <c r="AN73" s="4"/>
      <c r="AO73" s="4"/>
    </row>
    <row r="74" spans="40:41" hidden="1" x14ac:dyDescent="0.25">
      <c r="AN74" s="4"/>
      <c r="AO74" s="4"/>
    </row>
    <row r="75" spans="40:41" hidden="1" x14ac:dyDescent="0.25">
      <c r="AN75" s="4"/>
      <c r="AO75" s="4"/>
    </row>
    <row r="76" spans="40:41" hidden="1" x14ac:dyDescent="0.25">
      <c r="AN76" s="4"/>
      <c r="AO76" s="4"/>
    </row>
    <row r="77" spans="40:41" hidden="1" x14ac:dyDescent="0.25">
      <c r="AN77" s="4"/>
      <c r="AO77" s="4"/>
    </row>
    <row r="78" spans="40:41" hidden="1" x14ac:dyDescent="0.25">
      <c r="AN78" s="4"/>
      <c r="AO78" s="4"/>
    </row>
    <row r="79" spans="40:41" hidden="1" x14ac:dyDescent="0.25">
      <c r="AN79" s="4"/>
      <c r="AO79" s="4"/>
    </row>
    <row r="80" spans="40:41" hidden="1" x14ac:dyDescent="0.25">
      <c r="AN80" s="4"/>
      <c r="AO80" s="4"/>
    </row>
    <row r="81" spans="40:41" hidden="1" x14ac:dyDescent="0.25">
      <c r="AN81" s="4"/>
      <c r="AO81" s="4"/>
    </row>
    <row r="82" spans="40:41" hidden="1" x14ac:dyDescent="0.25">
      <c r="AN82" s="4"/>
      <c r="AO82" s="4"/>
    </row>
    <row r="83" spans="40:41" hidden="1" x14ac:dyDescent="0.25">
      <c r="AN83" s="4"/>
      <c r="AO83" s="4"/>
    </row>
    <row r="84" spans="40:41" hidden="1" x14ac:dyDescent="0.25">
      <c r="AN84" s="4"/>
      <c r="AO84" s="4"/>
    </row>
    <row r="85" spans="40:41" hidden="1" x14ac:dyDescent="0.25">
      <c r="AN85" s="4"/>
      <c r="AO85" s="4"/>
    </row>
    <row r="86" spans="40:41" hidden="1" x14ac:dyDescent="0.25">
      <c r="AN86" s="4"/>
      <c r="AO86" s="4"/>
    </row>
    <row r="87" spans="40:41" hidden="1" x14ac:dyDescent="0.25">
      <c r="AN87" s="4"/>
      <c r="AO87" s="4"/>
    </row>
    <row r="88" spans="40:41" hidden="1" x14ac:dyDescent="0.25">
      <c r="AN88" s="4"/>
      <c r="AO88" s="4"/>
    </row>
    <row r="89" spans="40:41" hidden="1" x14ac:dyDescent="0.25">
      <c r="AN89" s="4"/>
      <c r="AO89" s="4"/>
    </row>
    <row r="90" spans="40:41" hidden="1" x14ac:dyDescent="0.25">
      <c r="AN90" s="4"/>
      <c r="AO90" s="4"/>
    </row>
    <row r="91" spans="40:41" hidden="1" x14ac:dyDescent="0.25">
      <c r="AN91" s="4"/>
      <c r="AO91" s="4"/>
    </row>
    <row r="92" spans="40:41" hidden="1" x14ac:dyDescent="0.25">
      <c r="AN92" s="4"/>
      <c r="AO92" s="4"/>
    </row>
    <row r="93" spans="40:41" hidden="1" x14ac:dyDescent="0.25">
      <c r="AN93" s="4"/>
      <c r="AO93" s="4"/>
    </row>
    <row r="94" spans="40:41" hidden="1" x14ac:dyDescent="0.25">
      <c r="AN94" s="4"/>
      <c r="AO94" s="4"/>
    </row>
    <row r="95" spans="40:41" hidden="1" x14ac:dyDescent="0.25">
      <c r="AN95" s="4"/>
      <c r="AO95" s="4"/>
    </row>
    <row r="96" spans="40:41" hidden="1" x14ac:dyDescent="0.25">
      <c r="AN96" s="4"/>
      <c r="AO96" s="4"/>
    </row>
    <row r="97" spans="40:41" hidden="1" x14ac:dyDescent="0.25">
      <c r="AN97" s="4"/>
      <c r="AO97" s="4"/>
    </row>
    <row r="98" spans="40:41" hidden="1" x14ac:dyDescent="0.25">
      <c r="AN98" s="4"/>
      <c r="AO98" s="4"/>
    </row>
    <row r="99" spans="40:41" hidden="1" x14ac:dyDescent="0.25">
      <c r="AN99" s="4"/>
      <c r="AO99" s="4"/>
    </row>
    <row r="100" spans="40:41" hidden="1" x14ac:dyDescent="0.25">
      <c r="AN100" s="4"/>
      <c r="AO100" s="4"/>
    </row>
    <row r="101" spans="40:41" hidden="1" x14ac:dyDescent="0.25">
      <c r="AN101" s="4"/>
      <c r="AO101" s="4"/>
    </row>
    <row r="102" spans="40:41" hidden="1" x14ac:dyDescent="0.25">
      <c r="AN102" s="4"/>
      <c r="AO102" s="4"/>
    </row>
    <row r="103" spans="40:41" hidden="1" x14ac:dyDescent="0.25">
      <c r="AN103" s="4"/>
      <c r="AO103" s="4"/>
    </row>
    <row r="104" spans="40:41" hidden="1" x14ac:dyDescent="0.25">
      <c r="AN104" s="4"/>
      <c r="AO104" s="4"/>
    </row>
    <row r="105" spans="40:41" hidden="1" x14ac:dyDescent="0.25">
      <c r="AN105" s="4"/>
      <c r="AO105" s="4"/>
    </row>
    <row r="106" spans="40:41" hidden="1" x14ac:dyDescent="0.25">
      <c r="AN106" s="4"/>
      <c r="AO106" s="4"/>
    </row>
    <row r="107" spans="40:41" hidden="1" x14ac:dyDescent="0.25">
      <c r="AN107" s="4"/>
      <c r="AO107" s="4"/>
    </row>
    <row r="108" spans="40:41" hidden="1" x14ac:dyDescent="0.25">
      <c r="AN108" s="4"/>
      <c r="AO108" s="4"/>
    </row>
    <row r="109" spans="40:41" hidden="1" x14ac:dyDescent="0.25">
      <c r="AN109" s="4"/>
      <c r="AO109" s="4"/>
    </row>
    <row r="110" spans="40:41" hidden="1" x14ac:dyDescent="0.25">
      <c r="AN110" s="4"/>
      <c r="AO110" s="4"/>
    </row>
    <row r="111" spans="40:41" hidden="1" x14ac:dyDescent="0.25">
      <c r="AN111" s="4"/>
      <c r="AO111" s="4"/>
    </row>
    <row r="112" spans="40:41" hidden="1" x14ac:dyDescent="0.25">
      <c r="AN112" s="4"/>
      <c r="AO112" s="4"/>
    </row>
    <row r="113" spans="40:41" hidden="1" x14ac:dyDescent="0.25">
      <c r="AN113" s="4"/>
      <c r="AO113" s="4"/>
    </row>
    <row r="114" spans="40:41" hidden="1" x14ac:dyDescent="0.25">
      <c r="AN114" s="4"/>
      <c r="AO114" s="4"/>
    </row>
    <row r="115" spans="40:41" hidden="1" x14ac:dyDescent="0.25">
      <c r="AN115" s="4"/>
      <c r="AO115" s="4"/>
    </row>
    <row r="116" spans="40:41" hidden="1" x14ac:dyDescent="0.25">
      <c r="AN116" s="4"/>
      <c r="AO116" s="4"/>
    </row>
    <row r="117" spans="40:41" hidden="1" x14ac:dyDescent="0.25">
      <c r="AN117" s="4"/>
      <c r="AO117" s="4"/>
    </row>
    <row r="118" spans="40:41" hidden="1" x14ac:dyDescent="0.25">
      <c r="AN118" s="4"/>
      <c r="AO118" s="4"/>
    </row>
    <row r="119" spans="40:41" hidden="1" x14ac:dyDescent="0.25">
      <c r="AN119" s="4"/>
      <c r="AO119" s="4"/>
    </row>
    <row r="120" spans="40:41" hidden="1" x14ac:dyDescent="0.25">
      <c r="AN120" s="4"/>
      <c r="AO120" s="4"/>
    </row>
    <row r="121" spans="40:41" hidden="1" x14ac:dyDescent="0.25">
      <c r="AN121" s="4"/>
      <c r="AO121" s="4"/>
    </row>
    <row r="122" spans="40:41" hidden="1" x14ac:dyDescent="0.25">
      <c r="AN122" s="4"/>
      <c r="AO122" s="4"/>
    </row>
    <row r="123" spans="40:41" hidden="1" x14ac:dyDescent="0.25">
      <c r="AN123" s="4"/>
      <c r="AO123" s="4"/>
    </row>
    <row r="124" spans="40:41" hidden="1" x14ac:dyDescent="0.25">
      <c r="AN124" s="4"/>
      <c r="AO124" s="4"/>
    </row>
    <row r="125" spans="40:41" hidden="1" x14ac:dyDescent="0.25">
      <c r="AN125" s="4"/>
      <c r="AO125" s="4"/>
    </row>
    <row r="126" spans="40:41" hidden="1" x14ac:dyDescent="0.25">
      <c r="AN126" s="4"/>
      <c r="AO126" s="4"/>
    </row>
    <row r="127" spans="40:41" hidden="1" x14ac:dyDescent="0.25">
      <c r="AN127" s="4"/>
      <c r="AO127" s="4"/>
    </row>
    <row r="128" spans="40:41" hidden="1" x14ac:dyDescent="0.25">
      <c r="AN128" s="4"/>
      <c r="AO128" s="4"/>
    </row>
    <row r="129" spans="40:41" hidden="1" x14ac:dyDescent="0.25">
      <c r="AN129" s="4"/>
      <c r="AO129" s="4"/>
    </row>
    <row r="130" spans="40:41" hidden="1" x14ac:dyDescent="0.25">
      <c r="AN130" s="4"/>
      <c r="AO130" s="4"/>
    </row>
    <row r="131" spans="40:41" hidden="1" x14ac:dyDescent="0.25">
      <c r="AN131" s="4"/>
      <c r="AO131" s="4"/>
    </row>
    <row r="132" spans="40:41" hidden="1" x14ac:dyDescent="0.25">
      <c r="AN132" s="4"/>
      <c r="AO132" s="4"/>
    </row>
    <row r="133" spans="40:41" hidden="1" x14ac:dyDescent="0.25">
      <c r="AN133" s="4"/>
      <c r="AO133" s="4"/>
    </row>
    <row r="134" spans="40:41" hidden="1" x14ac:dyDescent="0.25">
      <c r="AN134" s="4"/>
      <c r="AO134" s="4"/>
    </row>
    <row r="135" spans="40:41" hidden="1" x14ac:dyDescent="0.25">
      <c r="AN135" s="4"/>
      <c r="AO135" s="4"/>
    </row>
    <row r="136" spans="40:41" hidden="1" x14ac:dyDescent="0.25">
      <c r="AN136" s="4"/>
      <c r="AO136" s="4"/>
    </row>
    <row r="137" spans="40:41" hidden="1" x14ac:dyDescent="0.25">
      <c r="AN137" s="4"/>
      <c r="AO137" s="4"/>
    </row>
    <row r="138" spans="40:41" hidden="1" x14ac:dyDescent="0.25">
      <c r="AN138" s="4"/>
      <c r="AO138" s="4"/>
    </row>
    <row r="139" spans="40:41" hidden="1" x14ac:dyDescent="0.25">
      <c r="AN139" s="4"/>
      <c r="AO139" s="4"/>
    </row>
    <row r="140" spans="40:41" hidden="1" x14ac:dyDescent="0.25">
      <c r="AN140" s="4"/>
      <c r="AO140" s="4"/>
    </row>
    <row r="141" spans="40:41" hidden="1" x14ac:dyDescent="0.25">
      <c r="AN141" s="4"/>
      <c r="AO141" s="4"/>
    </row>
    <row r="142" spans="40:41" hidden="1" x14ac:dyDescent="0.25">
      <c r="AN142" s="4"/>
      <c r="AO142" s="4"/>
    </row>
    <row r="143" spans="40:41" hidden="1" x14ac:dyDescent="0.25">
      <c r="AN143" s="4"/>
      <c r="AO143" s="4"/>
    </row>
    <row r="144" spans="40:41" hidden="1" x14ac:dyDescent="0.25">
      <c r="AN144" s="4"/>
      <c r="AO144" s="4"/>
    </row>
    <row r="145" spans="40:41" hidden="1" x14ac:dyDescent="0.25">
      <c r="AN145" s="4"/>
      <c r="AO145" s="4"/>
    </row>
    <row r="146" spans="40:41" hidden="1" x14ac:dyDescent="0.25">
      <c r="AN146" s="4"/>
      <c r="AO146" s="4"/>
    </row>
    <row r="147" spans="40:41" hidden="1" x14ac:dyDescent="0.25">
      <c r="AN147" s="4"/>
      <c r="AO147" s="4"/>
    </row>
    <row r="148" spans="40:41" hidden="1" x14ac:dyDescent="0.25">
      <c r="AN148" s="4"/>
      <c r="AO148" s="4"/>
    </row>
    <row r="149" spans="40:41" hidden="1" x14ac:dyDescent="0.25">
      <c r="AN149" s="4"/>
      <c r="AO149" s="4"/>
    </row>
    <row r="150" spans="40:41" hidden="1" x14ac:dyDescent="0.25">
      <c r="AN150" s="4"/>
      <c r="AO150" s="4"/>
    </row>
    <row r="151" spans="40:41" hidden="1" x14ac:dyDescent="0.25">
      <c r="AN151" s="4"/>
      <c r="AO151" s="4"/>
    </row>
    <row r="152" spans="40:41" hidden="1" x14ac:dyDescent="0.25">
      <c r="AN152" s="4"/>
      <c r="AO152" s="4"/>
    </row>
    <row r="153" spans="40:41" hidden="1" x14ac:dyDescent="0.25">
      <c r="AN153" s="4"/>
      <c r="AO153" s="4"/>
    </row>
    <row r="154" spans="40:41" hidden="1" x14ac:dyDescent="0.25">
      <c r="AN154" s="4"/>
      <c r="AO154" s="4"/>
    </row>
    <row r="155" spans="40:41" hidden="1" x14ac:dyDescent="0.25">
      <c r="AN155" s="4"/>
      <c r="AO155" s="4"/>
    </row>
    <row r="156" spans="40:41" hidden="1" x14ac:dyDescent="0.25">
      <c r="AN156" s="4"/>
      <c r="AO156" s="4"/>
    </row>
    <row r="157" spans="40:41" hidden="1" x14ac:dyDescent="0.25">
      <c r="AN157" s="4"/>
      <c r="AO157" s="4"/>
    </row>
    <row r="158" spans="40:41" hidden="1" x14ac:dyDescent="0.25">
      <c r="AN158" s="4"/>
      <c r="AO158" s="4"/>
    </row>
    <row r="159" spans="40:41" hidden="1" x14ac:dyDescent="0.25">
      <c r="AN159" s="4"/>
      <c r="AO159" s="4"/>
    </row>
    <row r="160" spans="40:41" hidden="1" x14ac:dyDescent="0.25">
      <c r="AN160" s="4"/>
      <c r="AO160" s="4"/>
    </row>
    <row r="161" spans="40:41" hidden="1" x14ac:dyDescent="0.25">
      <c r="AN161" s="4"/>
      <c r="AO161" s="4"/>
    </row>
    <row r="162" spans="40:41" hidden="1" x14ac:dyDescent="0.25">
      <c r="AN162" s="4"/>
      <c r="AO162" s="4"/>
    </row>
    <row r="163" spans="40:41" hidden="1" x14ac:dyDescent="0.25">
      <c r="AN163" s="4"/>
      <c r="AO163" s="4"/>
    </row>
    <row r="164" spans="40:41" hidden="1" x14ac:dyDescent="0.25">
      <c r="AN164" s="4"/>
      <c r="AO164" s="4"/>
    </row>
    <row r="165" spans="40:41" hidden="1" x14ac:dyDescent="0.25">
      <c r="AN165" s="4"/>
      <c r="AO165" s="4"/>
    </row>
    <row r="166" spans="40:41" hidden="1" x14ac:dyDescent="0.25">
      <c r="AN166" s="4"/>
      <c r="AO166" s="4"/>
    </row>
    <row r="167" spans="40:41" hidden="1" x14ac:dyDescent="0.25">
      <c r="AN167" s="4"/>
      <c r="AO167" s="4"/>
    </row>
    <row r="168" spans="40:41" hidden="1" x14ac:dyDescent="0.25">
      <c r="AN168" s="4"/>
      <c r="AO168" s="4"/>
    </row>
    <row r="169" spans="40:41" hidden="1" x14ac:dyDescent="0.25">
      <c r="AN169" s="4"/>
      <c r="AO169" s="4"/>
    </row>
    <row r="170" spans="40:41" hidden="1" x14ac:dyDescent="0.25">
      <c r="AN170" s="4"/>
      <c r="AO170" s="4"/>
    </row>
    <row r="171" spans="40:41" hidden="1" x14ac:dyDescent="0.25">
      <c r="AN171" s="4"/>
      <c r="AO171" s="4"/>
    </row>
    <row r="172" spans="40:41" hidden="1" x14ac:dyDescent="0.25">
      <c r="AN172" s="4"/>
      <c r="AO172" s="4"/>
    </row>
    <row r="173" spans="40:41" hidden="1" x14ac:dyDescent="0.25">
      <c r="AN173" s="4"/>
      <c r="AO173" s="4"/>
    </row>
    <row r="174" spans="40:41" hidden="1" x14ac:dyDescent="0.25">
      <c r="AN174" s="4"/>
      <c r="AO174" s="4"/>
    </row>
    <row r="175" spans="40:41" hidden="1" x14ac:dyDescent="0.25">
      <c r="AN175" s="4"/>
      <c r="AO175" s="4"/>
    </row>
    <row r="176" spans="40:41" hidden="1" x14ac:dyDescent="0.25">
      <c r="AN176" s="4"/>
      <c r="AO176" s="4"/>
    </row>
    <row r="177" spans="40:41" hidden="1" x14ac:dyDescent="0.25">
      <c r="AN177" s="4"/>
      <c r="AO177" s="4"/>
    </row>
    <row r="178" spans="40:41" hidden="1" x14ac:dyDescent="0.25">
      <c r="AN178" s="4"/>
      <c r="AO178" s="4"/>
    </row>
    <row r="179" spans="40:41" hidden="1" x14ac:dyDescent="0.25">
      <c r="AN179" s="4"/>
      <c r="AO179" s="4"/>
    </row>
    <row r="180" spans="40:41" hidden="1" x14ac:dyDescent="0.25">
      <c r="AN180" s="4"/>
      <c r="AO180" s="4"/>
    </row>
    <row r="181" spans="40:41" hidden="1" x14ac:dyDescent="0.25">
      <c r="AN181" s="4"/>
      <c r="AO181" s="4"/>
    </row>
    <row r="182" spans="40:41" hidden="1" x14ac:dyDescent="0.25">
      <c r="AN182" s="4"/>
      <c r="AO182" s="4"/>
    </row>
    <row r="183" spans="40:41" hidden="1" x14ac:dyDescent="0.25">
      <c r="AN183" s="4"/>
      <c r="AO183" s="4"/>
    </row>
    <row r="184" spans="40:41" hidden="1" x14ac:dyDescent="0.25">
      <c r="AN184" s="4"/>
      <c r="AO184" s="4"/>
    </row>
    <row r="185" spans="40:41" hidden="1" x14ac:dyDescent="0.25">
      <c r="AN185" s="4"/>
      <c r="AO185" s="4"/>
    </row>
    <row r="186" spans="40:41" hidden="1" x14ac:dyDescent="0.25">
      <c r="AN186" s="4"/>
      <c r="AO186" s="4"/>
    </row>
    <row r="187" spans="40:41" hidden="1" x14ac:dyDescent="0.25">
      <c r="AN187" s="4"/>
      <c r="AO187" s="4"/>
    </row>
    <row r="188" spans="40:41" hidden="1" x14ac:dyDescent="0.25">
      <c r="AN188" s="4"/>
      <c r="AO188" s="4"/>
    </row>
    <row r="189" spans="40:41" hidden="1" x14ac:dyDescent="0.25">
      <c r="AN189" s="4"/>
      <c r="AO189" s="4"/>
    </row>
    <row r="190" spans="40:41" hidden="1" x14ac:dyDescent="0.25">
      <c r="AN190" s="4"/>
      <c r="AO190" s="4"/>
    </row>
    <row r="191" spans="40:41" hidden="1" x14ac:dyDescent="0.25">
      <c r="AN191" s="4"/>
      <c r="AO191" s="4"/>
    </row>
    <row r="192" spans="40:41" hidden="1" x14ac:dyDescent="0.25">
      <c r="AN192" s="4"/>
      <c r="AO192" s="4"/>
    </row>
    <row r="193" spans="40:41" hidden="1" x14ac:dyDescent="0.25">
      <c r="AN193" s="4"/>
      <c r="AO193" s="4"/>
    </row>
    <row r="194" spans="40:41" hidden="1" x14ac:dyDescent="0.25">
      <c r="AN194" s="4"/>
      <c r="AO194" s="4"/>
    </row>
    <row r="195" spans="40:41" hidden="1" x14ac:dyDescent="0.25">
      <c r="AN195" s="4"/>
      <c r="AO195" s="4"/>
    </row>
    <row r="196" spans="40:41" hidden="1" x14ac:dyDescent="0.25">
      <c r="AN196" s="4"/>
      <c r="AO196" s="4"/>
    </row>
    <row r="197" spans="40:41" hidden="1" x14ac:dyDescent="0.25">
      <c r="AN197" s="4"/>
      <c r="AO197" s="4"/>
    </row>
    <row r="198" spans="40:41" hidden="1" x14ac:dyDescent="0.25">
      <c r="AN198" s="4"/>
      <c r="AO198" s="4"/>
    </row>
    <row r="199" spans="40:41" hidden="1" x14ac:dyDescent="0.25">
      <c r="AN199" s="4"/>
      <c r="AO199" s="4"/>
    </row>
    <row r="200" spans="40:41" hidden="1" x14ac:dyDescent="0.25">
      <c r="AN200" s="4"/>
      <c r="AO200" s="4"/>
    </row>
    <row r="201" spans="40:41" hidden="1" x14ac:dyDescent="0.25">
      <c r="AN201" s="4"/>
      <c r="AO201" s="4"/>
    </row>
    <row r="202" spans="40:41" hidden="1" x14ac:dyDescent="0.25">
      <c r="AN202" s="4"/>
      <c r="AO202" s="4"/>
    </row>
    <row r="203" spans="40:41" hidden="1" x14ac:dyDescent="0.25">
      <c r="AN203" s="4"/>
      <c r="AO203" s="4"/>
    </row>
    <row r="204" spans="40:41" hidden="1" x14ac:dyDescent="0.25">
      <c r="AN204" s="4"/>
      <c r="AO204" s="4"/>
    </row>
    <row r="205" spans="40:41" hidden="1" x14ac:dyDescent="0.25">
      <c r="AN205" s="4"/>
      <c r="AO205" s="4"/>
    </row>
    <row r="206" spans="40:41" hidden="1" x14ac:dyDescent="0.25">
      <c r="AN206" s="4"/>
      <c r="AO206" s="4"/>
    </row>
    <row r="207" spans="40:41" hidden="1" x14ac:dyDescent="0.25">
      <c r="AN207" s="4"/>
      <c r="AO207" s="4"/>
    </row>
    <row r="208" spans="40:41" hidden="1" x14ac:dyDescent="0.25">
      <c r="AN208" s="4"/>
      <c r="AO208" s="4"/>
    </row>
    <row r="209" spans="40:41" hidden="1" x14ac:dyDescent="0.25">
      <c r="AN209" s="4"/>
      <c r="AO209" s="4"/>
    </row>
    <row r="210" spans="40:41" hidden="1" x14ac:dyDescent="0.25">
      <c r="AN210" s="4"/>
      <c r="AO210" s="4"/>
    </row>
    <row r="211" spans="40:41" hidden="1" x14ac:dyDescent="0.25">
      <c r="AN211" s="4"/>
      <c r="AO211" s="4"/>
    </row>
    <row r="212" spans="40:41" hidden="1" x14ac:dyDescent="0.25">
      <c r="AN212" s="4"/>
      <c r="AO212" s="4"/>
    </row>
    <row r="213" spans="40:41" hidden="1" x14ac:dyDescent="0.25">
      <c r="AN213" s="4"/>
      <c r="AO213" s="4"/>
    </row>
    <row r="214" spans="40:41" hidden="1" x14ac:dyDescent="0.25">
      <c r="AN214" s="4"/>
      <c r="AO214" s="4"/>
    </row>
    <row r="215" spans="40:41" hidden="1" x14ac:dyDescent="0.25">
      <c r="AN215" s="4"/>
      <c r="AO215" s="4"/>
    </row>
    <row r="216" spans="40:41" hidden="1" x14ac:dyDescent="0.25">
      <c r="AN216" s="4"/>
      <c r="AO216" s="4"/>
    </row>
    <row r="217" spans="40:41" hidden="1" x14ac:dyDescent="0.25">
      <c r="AN217" s="4"/>
      <c r="AO217" s="4"/>
    </row>
    <row r="218" spans="40:41" hidden="1" x14ac:dyDescent="0.25">
      <c r="AN218" s="4"/>
      <c r="AO218" s="4"/>
    </row>
    <row r="219" spans="40:41" hidden="1" x14ac:dyDescent="0.25">
      <c r="AN219" s="4"/>
      <c r="AO219" s="4"/>
    </row>
    <row r="220" spans="40:41" hidden="1" x14ac:dyDescent="0.25">
      <c r="AN220" s="4"/>
      <c r="AO220" s="4"/>
    </row>
    <row r="221" spans="40:41" hidden="1" x14ac:dyDescent="0.25">
      <c r="AN221" s="4"/>
      <c r="AO221" s="4"/>
    </row>
    <row r="222" spans="40:41" hidden="1" x14ac:dyDescent="0.25">
      <c r="AN222" s="4"/>
      <c r="AO222" s="4"/>
    </row>
    <row r="223" spans="40:41" hidden="1" x14ac:dyDescent="0.25">
      <c r="AN223" s="4"/>
      <c r="AO223" s="4"/>
    </row>
    <row r="224" spans="40:41" hidden="1" x14ac:dyDescent="0.25">
      <c r="AN224" s="4"/>
      <c r="AO224" s="4"/>
    </row>
    <row r="225" spans="40:41" hidden="1" x14ac:dyDescent="0.25">
      <c r="AN225" s="4"/>
      <c r="AO225" s="4"/>
    </row>
    <row r="226" spans="40:41" hidden="1" x14ac:dyDescent="0.25">
      <c r="AN226" s="4"/>
      <c r="AO226" s="4"/>
    </row>
    <row r="227" spans="40:41" hidden="1" x14ac:dyDescent="0.25">
      <c r="AN227" s="4"/>
      <c r="AO227" s="4"/>
    </row>
    <row r="228" spans="40:41" hidden="1" x14ac:dyDescent="0.25">
      <c r="AN228" s="4"/>
      <c r="AO228" s="4"/>
    </row>
    <row r="229" spans="40:41" hidden="1" x14ac:dyDescent="0.25">
      <c r="AN229" s="4"/>
      <c r="AO229" s="4"/>
    </row>
    <row r="230" spans="40:41" hidden="1" x14ac:dyDescent="0.25">
      <c r="AN230" s="4"/>
      <c r="AO230" s="4"/>
    </row>
    <row r="231" spans="40:41" hidden="1" x14ac:dyDescent="0.25">
      <c r="AN231" s="4"/>
      <c r="AO231" s="4"/>
    </row>
    <row r="232" spans="40:41" hidden="1" x14ac:dyDescent="0.25">
      <c r="AN232" s="4"/>
      <c r="AO232" s="4"/>
    </row>
    <row r="233" spans="40:41" hidden="1" x14ac:dyDescent="0.25">
      <c r="AN233" s="4"/>
      <c r="AO233" s="4"/>
    </row>
    <row r="234" spans="40:41" hidden="1" x14ac:dyDescent="0.25">
      <c r="AN234" s="4"/>
      <c r="AO234" s="4"/>
    </row>
    <row r="235" spans="40:41" hidden="1" x14ac:dyDescent="0.25">
      <c r="AN235" s="4"/>
      <c r="AO235" s="4"/>
    </row>
    <row r="236" spans="40:41" hidden="1" x14ac:dyDescent="0.25">
      <c r="AN236" s="4"/>
      <c r="AO236" s="4"/>
    </row>
    <row r="237" spans="40:41" hidden="1" x14ac:dyDescent="0.25">
      <c r="AN237" s="4"/>
      <c r="AO237" s="4"/>
    </row>
    <row r="238" spans="40:41" hidden="1" x14ac:dyDescent="0.25">
      <c r="AN238" s="4"/>
      <c r="AO238" s="4"/>
    </row>
    <row r="239" spans="40:41" hidden="1" x14ac:dyDescent="0.25">
      <c r="AN239" s="4"/>
      <c r="AO239" s="4"/>
    </row>
    <row r="240" spans="40:41" hidden="1" x14ac:dyDescent="0.25">
      <c r="AN240" s="4"/>
      <c r="AO240" s="4"/>
    </row>
    <row r="241" spans="40:41" hidden="1" x14ac:dyDescent="0.25">
      <c r="AN241" s="4"/>
      <c r="AO241" s="4"/>
    </row>
    <row r="242" spans="40:41" hidden="1" x14ac:dyDescent="0.25">
      <c r="AN242" s="4"/>
      <c r="AO242" s="4"/>
    </row>
    <row r="243" spans="40:41" hidden="1" x14ac:dyDescent="0.25">
      <c r="AN243" s="4"/>
      <c r="AO243" s="4"/>
    </row>
    <row r="244" spans="40:41" hidden="1" x14ac:dyDescent="0.25">
      <c r="AN244" s="4"/>
      <c r="AO244" s="4"/>
    </row>
    <row r="245" spans="40:41" hidden="1" x14ac:dyDescent="0.25">
      <c r="AN245" s="4"/>
      <c r="AO245" s="4"/>
    </row>
    <row r="246" spans="40:41" hidden="1" x14ac:dyDescent="0.25">
      <c r="AN246" s="4"/>
      <c r="AO246" s="4"/>
    </row>
    <row r="247" spans="40:41" hidden="1" x14ac:dyDescent="0.25">
      <c r="AN247" s="4"/>
      <c r="AO247" s="4"/>
    </row>
    <row r="248" spans="40:41" hidden="1" x14ac:dyDescent="0.25">
      <c r="AN248" s="4"/>
      <c r="AO248" s="4"/>
    </row>
    <row r="249" spans="40:41" hidden="1" x14ac:dyDescent="0.25">
      <c r="AN249" s="4"/>
      <c r="AO249" s="4"/>
    </row>
    <row r="250" spans="40:41" hidden="1" x14ac:dyDescent="0.25">
      <c r="AN250" s="4"/>
      <c r="AO250" s="4"/>
    </row>
    <row r="251" spans="40:41" hidden="1" x14ac:dyDescent="0.25">
      <c r="AN251" s="4"/>
      <c r="AO251" s="4"/>
    </row>
    <row r="252" spans="40:41" hidden="1" x14ac:dyDescent="0.25">
      <c r="AN252" s="4"/>
      <c r="AO252" s="4"/>
    </row>
    <row r="253" spans="40:41" hidden="1" x14ac:dyDescent="0.25">
      <c r="AN253" s="4"/>
      <c r="AO253" s="4"/>
    </row>
    <row r="254" spans="40:41" hidden="1" x14ac:dyDescent="0.25">
      <c r="AN254" s="4"/>
      <c r="AO254" s="4"/>
    </row>
    <row r="255" spans="40:41" hidden="1" x14ac:dyDescent="0.25">
      <c r="AN255" s="4"/>
      <c r="AO255" s="4"/>
    </row>
    <row r="256" spans="40:41" hidden="1" x14ac:dyDescent="0.25">
      <c r="AN256" s="4"/>
      <c r="AO256" s="4"/>
    </row>
    <row r="257" spans="40:41" hidden="1" x14ac:dyDescent="0.25">
      <c r="AN257" s="4"/>
      <c r="AO257" s="4"/>
    </row>
    <row r="258" spans="40:41" hidden="1" x14ac:dyDescent="0.25">
      <c r="AN258" s="4"/>
      <c r="AO258" s="4"/>
    </row>
    <row r="259" spans="40:41" hidden="1" x14ac:dyDescent="0.25">
      <c r="AN259" s="4"/>
      <c r="AO259" s="4"/>
    </row>
    <row r="260" spans="40:41" hidden="1" x14ac:dyDescent="0.25">
      <c r="AN260" s="4"/>
      <c r="AO260" s="4"/>
    </row>
    <row r="261" spans="40:41" hidden="1" x14ac:dyDescent="0.25">
      <c r="AN261" s="4"/>
      <c r="AO261" s="4"/>
    </row>
    <row r="262" spans="40:41" hidden="1" x14ac:dyDescent="0.25">
      <c r="AN262" s="4"/>
      <c r="AO262" s="4"/>
    </row>
    <row r="263" spans="40:41" hidden="1" x14ac:dyDescent="0.25">
      <c r="AN263" s="4"/>
      <c r="AO263" s="4"/>
    </row>
    <row r="264" spans="40:41" hidden="1" x14ac:dyDescent="0.25">
      <c r="AN264" s="4"/>
      <c r="AO264" s="4"/>
    </row>
    <row r="265" spans="40:41" hidden="1" x14ac:dyDescent="0.25">
      <c r="AN265" s="4"/>
      <c r="AO265" s="4"/>
    </row>
    <row r="266" spans="40:41" hidden="1" x14ac:dyDescent="0.25">
      <c r="AN266" s="4"/>
      <c r="AO266" s="4"/>
    </row>
    <row r="267" spans="40:41" hidden="1" x14ac:dyDescent="0.25"/>
    <row r="268" spans="40:41" hidden="1" x14ac:dyDescent="0.25">
      <c r="AN268" s="4"/>
      <c r="AO268" s="4"/>
    </row>
    <row r="269" spans="40:41" hidden="1" x14ac:dyDescent="0.25">
      <c r="AN269" s="4"/>
      <c r="AO269" s="4"/>
    </row>
  </sheetData>
  <sheetProtection sheet="1" objects="1" scenarios="1"/>
  <mergeCells count="21">
    <mergeCell ref="AC43:AK43"/>
    <mergeCell ref="AE3:AI3"/>
    <mergeCell ref="AC5:AK5"/>
    <mergeCell ref="AC7:AC11"/>
    <mergeCell ref="AE10:AK10"/>
    <mergeCell ref="AE13:AK13"/>
    <mergeCell ref="AC12:AC16"/>
    <mergeCell ref="AC18:AK18"/>
    <mergeCell ref="AC22:AK22"/>
    <mergeCell ref="AE27:AK27"/>
    <mergeCell ref="AC29:AC33"/>
    <mergeCell ref="AC24:AC28"/>
    <mergeCell ref="AC38:AK38"/>
    <mergeCell ref="AC39:AK39"/>
    <mergeCell ref="AE30:AK30"/>
    <mergeCell ref="AC35:AK35"/>
    <mergeCell ref="AC2:AK2"/>
    <mergeCell ref="AK1:AL1"/>
    <mergeCell ref="AC40:AK40"/>
    <mergeCell ref="AC41:AK41"/>
    <mergeCell ref="AC42:AK42"/>
  </mergeCells>
  <conditionalFormatting sqref="AC7:AC11">
    <cfRule type="expression" dxfId="17" priority="19">
      <formula>AND($AM$10&lt;=3,$AP$13&gt;0,$AQ$13&gt;0+$AR$13&gt;0,$AS$13&gt;0)</formula>
    </cfRule>
  </conditionalFormatting>
  <conditionalFormatting sqref="AC12">
    <cfRule type="expression" dxfId="16" priority="18">
      <formula>AND($AM$16&lt;=3,$AP$14&gt;0,$AQ$14&gt;0,$AR$14&gt;0,$AS$14&gt;0)</formula>
    </cfRule>
  </conditionalFormatting>
  <conditionalFormatting sqref="AC5:AK5">
    <cfRule type="cellIs" dxfId="15" priority="17" operator="equal">
      <formula>"Projet conforme ! Bonne épreuve à vous"</formula>
    </cfRule>
  </conditionalFormatting>
  <conditionalFormatting sqref="AC19">
    <cfRule type="expression" dxfId="14" priority="12">
      <formula>"Projet conforme ! Bonne épreuve à vous"</formula>
    </cfRule>
  </conditionalFormatting>
  <conditionalFormatting sqref="AC24:AC28">
    <cfRule type="expression" dxfId="13" priority="8">
      <formula>AND($AM$27&lt;=3,$AP$30&gt;0,$AQ$30&gt;0,$AR$30&gt;0,$AS$30&gt;0)</formula>
    </cfRule>
  </conditionalFormatting>
  <conditionalFormatting sqref="AC29">
    <cfRule type="expression" dxfId="12" priority="7">
      <formula>AND($AM$33&lt;=3,$AP$31&gt;0,$AQ$31&gt;0,$AR$31&gt;0,$AS$31&gt;0)</formula>
    </cfRule>
  </conditionalFormatting>
  <conditionalFormatting sqref="AC22:AK22">
    <cfRule type="cellIs" dxfId="11" priority="6" operator="equal">
      <formula>"Projet conforme ! Bonne épreuve à vous"</formula>
    </cfRule>
  </conditionalFormatting>
  <conditionalFormatting sqref="AC35:AK35">
    <cfRule type="cellIs" dxfId="10" priority="3" operator="equal">
      <formula>"Projet conforme ! Bonne épreuve à vous"</formula>
    </cfRule>
  </conditionalFormatting>
  <conditionalFormatting sqref="AC18:AK18">
    <cfRule type="cellIs" dxfId="9" priority="1" operator="equal">
      <formula>"Projet conforme ! Bonne épreuve à vous"</formula>
    </cfRule>
  </conditionalFormatting>
  <dataValidations count="4">
    <dataValidation type="list" allowBlank="1" showInputMessage="1" showErrorMessage="1" sqref="AE11:AK12 AE28:AK29" xr:uid="{82372E31-4436-4610-A059-E1366AF08CEE}">
      <formula1>$AN$6:$AN$16</formula1>
    </dataValidation>
    <dataValidation type="list" allowBlank="1" showInputMessage="1" showErrorMessage="1" sqref="AC7:AC12 AC24:AC29" xr:uid="{5D01FFFA-A082-4FC3-BC8F-C023C32A5496}">
      <formula1>$AN$1:$AN$5</formula1>
    </dataValidation>
    <dataValidation type="list" allowBlank="1" showInputMessage="1" showErrorMessage="1" sqref="AI1" xr:uid="{CC86F584-1A90-4D0B-8A57-B264BBBFDAE3}">
      <formula1>$AP$8:$BL$8</formula1>
    </dataValidation>
    <dataValidation allowBlank="1" showInputMessage="1" showErrorMessage="1" promptTitle="justifier par écrit" prompt="Pourquoi cet enchaînement de courses et pourquoi ces pourcentages ?" sqref="AE10:AK13 AE27:AK30" xr:uid="{151B51F8-04A9-4722-B55B-35B03604FB32}"/>
  </dataValidations>
  <pageMargins left="0.25" right="0.25" top="0.75" bottom="0.75" header="0.3" footer="0.3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E4C12-C689-4223-8F18-F0F642229F3F}">
  <sheetPr>
    <tabColor rgb="FFFFC000"/>
  </sheetPr>
  <dimension ref="A1:XFC264"/>
  <sheetViews>
    <sheetView showGridLines="0" showRowColHeaders="0" topLeftCell="AB1" zoomScale="75" zoomScaleNormal="75" workbookViewId="0">
      <selection activeCell="AD14" sqref="AD14"/>
    </sheetView>
  </sheetViews>
  <sheetFormatPr baseColWidth="10" defaultColWidth="0" defaultRowHeight="15" zeroHeight="1" x14ac:dyDescent="0.25"/>
  <cols>
    <col min="1" max="1" width="3" style="183" hidden="1" customWidth="1"/>
    <col min="2" max="2" width="45.42578125" style="183" hidden="1" customWidth="1"/>
    <col min="3" max="7" width="28.7109375" style="183" hidden="1" customWidth="1"/>
    <col min="8" max="27" width="0" style="183" hidden="1" customWidth="1"/>
    <col min="28" max="28" width="2.7109375" style="183" customWidth="1"/>
    <col min="29" max="37" width="18.7109375" style="183" customWidth="1"/>
    <col min="38" max="38" width="11.42578125" style="183" customWidth="1"/>
    <col min="39" max="16383" width="8.140625" style="183" hidden="1"/>
    <col min="16384" max="16384" width="6.42578125" style="183" hidden="1"/>
  </cols>
  <sheetData>
    <row r="1" spans="1:120" s="1" customFormat="1" x14ac:dyDescent="0.25">
      <c r="AB1" s="75"/>
      <c r="AC1" s="75"/>
      <c r="AD1" s="75"/>
      <c r="AE1" s="75"/>
      <c r="AF1" s="75"/>
      <c r="AG1" s="75"/>
      <c r="AH1" s="108"/>
      <c r="AI1" s="109"/>
      <c r="AJ1" s="107"/>
      <c r="AK1" s="380"/>
      <c r="AL1" s="380"/>
      <c r="AM1" s="110"/>
      <c r="AN1" s="111"/>
      <c r="AO1" s="111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</row>
    <row r="2" spans="1:120" s="1" customFormat="1" ht="35.1" customHeight="1" x14ac:dyDescent="0.25">
      <c r="A2" s="2"/>
      <c r="AB2" s="75"/>
      <c r="AC2" s="433" t="s">
        <v>177</v>
      </c>
      <c r="AD2" s="379"/>
      <c r="AE2" s="379"/>
      <c r="AF2" s="379"/>
      <c r="AG2" s="379"/>
      <c r="AH2" s="379"/>
      <c r="AI2" s="379"/>
      <c r="AJ2" s="379"/>
      <c r="AK2" s="379"/>
      <c r="AL2" s="122"/>
      <c r="AM2" s="111">
        <f t="shared" ref="AM2:AS2" si="0">COUNTIF(AE10,"Récupération")</f>
        <v>1</v>
      </c>
      <c r="AN2" s="111">
        <f t="shared" si="0"/>
        <v>1</v>
      </c>
      <c r="AO2" s="111">
        <f t="shared" si="0"/>
        <v>1</v>
      </c>
      <c r="AP2" s="111">
        <f t="shared" si="0"/>
        <v>1</v>
      </c>
      <c r="AQ2" s="111">
        <f t="shared" si="0"/>
        <v>1</v>
      </c>
      <c r="AR2" s="111">
        <f t="shared" si="0"/>
        <v>1</v>
      </c>
      <c r="AS2" s="111">
        <f t="shared" si="0"/>
        <v>1</v>
      </c>
      <c r="AT2" s="114">
        <f>SUM(AM2:AS2)</f>
        <v>7</v>
      </c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</row>
    <row r="3" spans="1:120" s="1" customFormat="1" ht="35.1" customHeight="1" x14ac:dyDescent="0.25">
      <c r="A3" s="2"/>
      <c r="AB3" s="75"/>
      <c r="AC3" s="91"/>
      <c r="AD3" s="91"/>
      <c r="AE3" s="434" t="s">
        <v>206</v>
      </c>
      <c r="AF3" s="434"/>
      <c r="AG3" s="434"/>
      <c r="AH3" s="434"/>
      <c r="AI3" s="434"/>
      <c r="AJ3" s="91"/>
      <c r="AK3" s="91"/>
      <c r="AL3" s="122"/>
      <c r="AN3">
        <v>1000</v>
      </c>
      <c r="AO3">
        <v>987.5</v>
      </c>
      <c r="AP3">
        <v>975</v>
      </c>
      <c r="AQ3">
        <v>962.5</v>
      </c>
      <c r="AR3">
        <v>950</v>
      </c>
      <c r="AS3">
        <v>937.5</v>
      </c>
      <c r="AT3">
        <v>925</v>
      </c>
      <c r="AU3">
        <v>912.5</v>
      </c>
      <c r="AV3">
        <v>900</v>
      </c>
      <c r="AW3">
        <v>887.5</v>
      </c>
      <c r="AX3">
        <v>875</v>
      </c>
      <c r="AY3">
        <v>862.5</v>
      </c>
      <c r="AZ3">
        <v>850</v>
      </c>
      <c r="BA3">
        <v>837.5</v>
      </c>
      <c r="BB3">
        <v>825</v>
      </c>
      <c r="BC3">
        <v>812.5</v>
      </c>
      <c r="BD3">
        <v>800</v>
      </c>
      <c r="BE3">
        <v>787.5</v>
      </c>
      <c r="BF3">
        <v>775</v>
      </c>
      <c r="BG3">
        <v>762.5</v>
      </c>
      <c r="BH3">
        <v>750</v>
      </c>
      <c r="BI3">
        <v>737.5</v>
      </c>
      <c r="BJ3">
        <v>725</v>
      </c>
      <c r="BK3">
        <v>712.5</v>
      </c>
      <c r="BL3">
        <v>700</v>
      </c>
      <c r="BM3">
        <v>687.5</v>
      </c>
      <c r="BN3">
        <v>675</v>
      </c>
      <c r="BO3">
        <v>662.5</v>
      </c>
      <c r="BP3">
        <v>650</v>
      </c>
      <c r="BQ3">
        <v>637.5</v>
      </c>
      <c r="BR3">
        <v>625</v>
      </c>
      <c r="BS3">
        <v>612.5</v>
      </c>
      <c r="BT3">
        <v>600</v>
      </c>
      <c r="BU3">
        <v>587.5</v>
      </c>
      <c r="BV3">
        <v>575</v>
      </c>
      <c r="BW3">
        <v>562.5</v>
      </c>
      <c r="BX3">
        <v>550</v>
      </c>
      <c r="BY3">
        <v>537.5</v>
      </c>
      <c r="BZ3">
        <v>525</v>
      </c>
      <c r="CA3">
        <v>512.5</v>
      </c>
      <c r="CB3">
        <v>500</v>
      </c>
      <c r="CC3">
        <v>487.5</v>
      </c>
      <c r="CD3">
        <v>475</v>
      </c>
      <c r="CE3">
        <v>462.5</v>
      </c>
      <c r="CF3">
        <v>450</v>
      </c>
      <c r="CG3">
        <v>437.5</v>
      </c>
      <c r="CH3">
        <v>425</v>
      </c>
      <c r="CI3">
        <v>412.5</v>
      </c>
      <c r="CJ3">
        <v>400</v>
      </c>
      <c r="CK3">
        <v>387.5</v>
      </c>
      <c r="CL3">
        <v>375</v>
      </c>
      <c r="CM3">
        <v>362.5</v>
      </c>
      <c r="CN3">
        <v>350</v>
      </c>
      <c r="CO3">
        <v>337.5</v>
      </c>
      <c r="CP3">
        <v>325</v>
      </c>
      <c r="CQ3">
        <v>312.5</v>
      </c>
      <c r="CR3">
        <v>300</v>
      </c>
      <c r="CS3">
        <v>287.5</v>
      </c>
      <c r="CT3">
        <v>275</v>
      </c>
      <c r="CU3">
        <v>262.5</v>
      </c>
      <c r="CV3">
        <v>250</v>
      </c>
      <c r="CW3">
        <v>237.5</v>
      </c>
      <c r="CX3">
        <v>225</v>
      </c>
      <c r="CY3">
        <v>212.5</v>
      </c>
      <c r="CZ3">
        <v>200</v>
      </c>
      <c r="DA3">
        <v>187.5</v>
      </c>
      <c r="DB3">
        <v>175</v>
      </c>
      <c r="DC3">
        <v>162.5</v>
      </c>
      <c r="DD3">
        <v>150</v>
      </c>
      <c r="DE3">
        <v>137.5</v>
      </c>
      <c r="DF3">
        <v>125</v>
      </c>
      <c r="DG3">
        <v>112.5</v>
      </c>
      <c r="DH3">
        <v>100</v>
      </c>
      <c r="DI3">
        <v>87.5</v>
      </c>
      <c r="DJ3">
        <v>75</v>
      </c>
      <c r="DK3">
        <v>62.5</v>
      </c>
      <c r="DL3">
        <v>50</v>
      </c>
      <c r="DM3">
        <v>37.5</v>
      </c>
      <c r="DN3">
        <v>25</v>
      </c>
      <c r="DO3">
        <v>12.5</v>
      </c>
      <c r="DP3">
        <v>0</v>
      </c>
    </row>
    <row r="4" spans="1:120" s="1" customFormat="1" ht="15.75" customHeight="1" thickBot="1" x14ac:dyDescent="0.3">
      <c r="A4" s="2"/>
      <c r="AB4" s="75"/>
      <c r="AC4" s="91"/>
      <c r="AD4" s="91"/>
      <c r="AE4" s="92"/>
      <c r="AF4" s="92"/>
      <c r="AG4" s="92"/>
      <c r="AH4" s="92"/>
      <c r="AI4" s="92"/>
      <c r="AJ4" s="91"/>
      <c r="AK4" s="91"/>
      <c r="AL4" s="122"/>
      <c r="AM4" s="112"/>
      <c r="AN4" s="111"/>
      <c r="AO4" s="113"/>
      <c r="AP4" s="110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B4" s="114"/>
      <c r="CC4" s="114"/>
      <c r="CD4" s="114"/>
      <c r="CE4" s="114"/>
      <c r="CF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0"/>
    </row>
    <row r="5" spans="1:120" s="1" customFormat="1" ht="35.1" customHeight="1" thickBot="1" x14ac:dyDescent="0.3">
      <c r="AB5" s="75"/>
      <c r="AC5" s="386" t="str">
        <f>Projets!AC5</f>
        <v>Voir en bas de page le rappel de l'épreuve</v>
      </c>
      <c r="AD5" s="387"/>
      <c r="AE5" s="425"/>
      <c r="AF5" s="425"/>
      <c r="AG5" s="425"/>
      <c r="AH5" s="425"/>
      <c r="AI5" s="425"/>
      <c r="AJ5" s="425"/>
      <c r="AK5" s="426"/>
      <c r="AL5" s="123" t="s">
        <v>185</v>
      </c>
      <c r="AM5" s="110"/>
      <c r="AN5" s="111"/>
      <c r="AO5" s="113"/>
      <c r="AP5" s="110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4"/>
      <c r="CI5" s="114"/>
      <c r="CJ5" s="114"/>
      <c r="CK5" s="114"/>
      <c r="CL5" s="114"/>
      <c r="CM5" s="114"/>
      <c r="CN5" s="114"/>
      <c r="CO5" s="114"/>
      <c r="CP5" s="114"/>
      <c r="CQ5" s="114"/>
      <c r="CR5" s="114"/>
      <c r="CS5" s="110"/>
    </row>
    <row r="6" spans="1:120" s="1" customFormat="1" ht="48.75" customHeight="1" thickTop="1" thickBot="1" x14ac:dyDescent="0.3">
      <c r="AB6" s="75"/>
      <c r="AC6" s="125" t="s">
        <v>156</v>
      </c>
      <c r="AD6" s="135" t="s">
        <v>174</v>
      </c>
      <c r="AE6" s="136" t="s">
        <v>148</v>
      </c>
      <c r="AF6" s="136" t="s">
        <v>149</v>
      </c>
      <c r="AG6" s="136" t="s">
        <v>150</v>
      </c>
      <c r="AH6" s="136" t="s">
        <v>151</v>
      </c>
      <c r="AI6" s="136" t="s">
        <v>152</v>
      </c>
      <c r="AJ6" s="136" t="s">
        <v>153</v>
      </c>
      <c r="AK6" s="136" t="s">
        <v>154</v>
      </c>
      <c r="AL6" s="123" t="e">
        <f>Projets!AL5</f>
        <v>#N/A</v>
      </c>
      <c r="AM6" s="110"/>
      <c r="AN6" s="95" t="s">
        <v>168</v>
      </c>
      <c r="AO6" s="86" t="str">
        <f>Projets!AE8</f>
        <v>Récupération</v>
      </c>
      <c r="AP6" s="86" t="str">
        <f>Projets!AF8</f>
        <v>Récupération</v>
      </c>
      <c r="AQ6" s="86" t="str">
        <f>Projets!AG8</f>
        <v>Récupération</v>
      </c>
      <c r="AR6" s="86" t="str">
        <f>Projets!AH8</f>
        <v>Récupération</v>
      </c>
      <c r="AS6" s="86" t="str">
        <f>Projets!AI8</f>
        <v>Récupération</v>
      </c>
      <c r="AT6" s="86" t="str">
        <f>Projets!AJ8</f>
        <v>Récupération</v>
      </c>
      <c r="AU6" s="86" t="str">
        <f>Projets!AK8</f>
        <v>Récupération</v>
      </c>
      <c r="AV6" s="114"/>
      <c r="AW6" s="98" t="s">
        <v>164</v>
      </c>
      <c r="AX6" s="94" t="str">
        <f>Projets!AE14</f>
        <v>Récupération</v>
      </c>
      <c r="AY6" s="94" t="str">
        <f>Projets!AF14</f>
        <v>Récupération</v>
      </c>
      <c r="AZ6" s="94" t="str">
        <f>Projets!AG14</f>
        <v>Récupération</v>
      </c>
      <c r="BA6" s="94" t="str">
        <f>Projets!AH14</f>
        <v>Récupération</v>
      </c>
      <c r="BB6" s="94" t="str">
        <f>Projets!AI14</f>
        <v>Récupération</v>
      </c>
      <c r="BC6" s="94" t="str">
        <f>Projets!AJ14</f>
        <v>Récupération</v>
      </c>
      <c r="BD6" s="94" t="str">
        <f>Projets!AK14</f>
        <v>Récupération</v>
      </c>
      <c r="BE6" s="114"/>
      <c r="BF6" s="114"/>
      <c r="BG6" s="114"/>
      <c r="BH6" s="114"/>
      <c r="BI6" s="114"/>
      <c r="BJ6" s="114"/>
      <c r="BK6" s="114"/>
      <c r="BL6" s="114"/>
      <c r="BM6" s="114"/>
      <c r="BN6" s="114"/>
      <c r="BO6" s="114"/>
      <c r="BP6" s="114"/>
      <c r="BQ6" s="114"/>
      <c r="BR6" s="114"/>
      <c r="BS6" s="114"/>
      <c r="BT6" s="114"/>
      <c r="BU6" s="114"/>
      <c r="BV6" s="114"/>
      <c r="BW6" s="114"/>
      <c r="BX6" s="114"/>
      <c r="BY6" s="114"/>
      <c r="BZ6" s="114"/>
      <c r="CA6" s="114"/>
      <c r="CB6" s="114"/>
      <c r="CC6" s="114"/>
      <c r="CD6" s="114"/>
      <c r="CE6" s="114"/>
      <c r="CF6" s="114"/>
      <c r="CG6" s="114"/>
      <c r="CH6" s="114"/>
      <c r="CI6" s="114"/>
      <c r="CJ6" s="114"/>
      <c r="CK6" s="114"/>
      <c r="CL6" s="114"/>
      <c r="CM6" s="114"/>
      <c r="CN6" s="114"/>
      <c r="CO6" s="114"/>
      <c r="CP6" s="114"/>
      <c r="CQ6" s="114"/>
      <c r="CR6" s="114"/>
      <c r="CS6" s="110"/>
    </row>
    <row r="7" spans="1:120" s="1" customFormat="1" ht="54.75" customHeight="1" thickTop="1" x14ac:dyDescent="0.25">
      <c r="AB7" s="75"/>
      <c r="AC7" s="421" t="str">
        <f>Projets!AC7</f>
        <v>Qui ?</v>
      </c>
      <c r="AD7" s="403" t="s">
        <v>213</v>
      </c>
      <c r="AE7" s="427"/>
      <c r="AF7" s="428" t="s">
        <v>194</v>
      </c>
      <c r="AG7" s="429"/>
      <c r="AH7" s="429" t="s">
        <v>192</v>
      </c>
      <c r="AI7" s="429"/>
      <c r="AJ7" s="429" t="s">
        <v>193</v>
      </c>
      <c r="AK7" s="429"/>
      <c r="AL7" s="123"/>
      <c r="AM7" s="110"/>
      <c r="AN7" s="96" t="s">
        <v>164</v>
      </c>
      <c r="AO7" s="93" t="str">
        <f>Projets!AE9</f>
        <v>Récupération</v>
      </c>
      <c r="AP7" s="93" t="str">
        <f>Projets!AF9</f>
        <v>Récupération</v>
      </c>
      <c r="AQ7" s="93" t="str">
        <f>Projets!AG9</f>
        <v>Récupération</v>
      </c>
      <c r="AR7" s="93" t="str">
        <f>Projets!AH9</f>
        <v>Récupération</v>
      </c>
      <c r="AS7" s="93" t="str">
        <f>Projets!AI9</f>
        <v>Récupération</v>
      </c>
      <c r="AT7" s="93" t="str">
        <f>Projets!AJ9</f>
        <v>Récupération</v>
      </c>
      <c r="AU7" s="93" t="str">
        <f>Projets!AK9</f>
        <v>Récupération</v>
      </c>
      <c r="AV7" s="114"/>
      <c r="AW7" s="95" t="s">
        <v>168</v>
      </c>
      <c r="AX7" s="86" t="str">
        <f>Projets!AE15</f>
        <v>Récupération</v>
      </c>
      <c r="AY7" s="86" t="str">
        <f>Projets!AF15</f>
        <v>Récupération</v>
      </c>
      <c r="AZ7" s="86" t="str">
        <f>Projets!AG15</f>
        <v>Récupération</v>
      </c>
      <c r="BA7" s="86" t="str">
        <f>Projets!AH15</f>
        <v>Récupération</v>
      </c>
      <c r="BB7" s="86" t="str">
        <f>Projets!AI15</f>
        <v>Récupération</v>
      </c>
      <c r="BC7" s="86" t="str">
        <f>Projets!AJ15</f>
        <v>Récupération</v>
      </c>
      <c r="BD7" s="86" t="str">
        <f>Projets!AK15</f>
        <v>Récupération</v>
      </c>
      <c r="BE7" s="114"/>
      <c r="BF7" s="114"/>
      <c r="BG7" s="114"/>
      <c r="BH7" s="114"/>
      <c r="BI7" s="114"/>
      <c r="BJ7" s="114"/>
      <c r="BK7" s="114"/>
      <c r="BL7" s="114"/>
      <c r="BM7" s="114"/>
      <c r="BN7" s="114"/>
      <c r="BO7" s="114"/>
      <c r="BP7" s="114"/>
      <c r="BQ7" s="114"/>
      <c r="BR7" s="114"/>
      <c r="BS7" s="114"/>
      <c r="BT7" s="114"/>
      <c r="BU7" s="114"/>
      <c r="BV7" s="114"/>
      <c r="BW7" s="114"/>
      <c r="BX7" s="114"/>
      <c r="BY7" s="114"/>
      <c r="BZ7" s="114"/>
      <c r="CA7" s="114"/>
      <c r="CB7" s="114"/>
      <c r="CC7" s="114"/>
      <c r="CD7" s="114"/>
      <c r="CE7" s="114"/>
      <c r="CF7" s="114"/>
      <c r="CG7" s="114"/>
      <c r="CH7" s="114"/>
      <c r="CI7" s="114"/>
      <c r="CJ7" s="114"/>
      <c r="CK7" s="114"/>
      <c r="CL7" s="114"/>
      <c r="CM7" s="114"/>
      <c r="CN7" s="114"/>
      <c r="CO7" s="114"/>
      <c r="CP7" s="114"/>
      <c r="CQ7" s="114"/>
      <c r="CR7" s="114"/>
      <c r="CS7" s="110"/>
    </row>
    <row r="8" spans="1:120" s="1" customFormat="1" ht="75" customHeight="1" thickBot="1" x14ac:dyDescent="0.3">
      <c r="AB8" s="75"/>
      <c r="AC8" s="422"/>
      <c r="AD8" s="406">
        <f>AD16</f>
        <v>0</v>
      </c>
      <c r="AE8" s="430"/>
      <c r="AF8" s="431"/>
      <c r="AG8" s="432"/>
      <c r="AH8" s="432"/>
      <c r="AI8" s="432"/>
      <c r="AJ8" s="432"/>
      <c r="AK8" s="432"/>
      <c r="AL8" s="123" t="s">
        <v>166</v>
      </c>
      <c r="AM8" s="110"/>
      <c r="AN8" s="111"/>
      <c r="AO8" s="111"/>
      <c r="AP8" s="111"/>
      <c r="AQ8" s="111"/>
      <c r="AR8" s="121">
        <v>1</v>
      </c>
      <c r="AS8" s="111"/>
      <c r="AT8" s="111"/>
      <c r="AU8" s="111"/>
      <c r="AV8" s="114"/>
      <c r="AW8" s="114"/>
      <c r="AX8" s="114"/>
      <c r="AY8" s="114"/>
      <c r="AZ8" s="114"/>
      <c r="BA8" s="111"/>
      <c r="BB8" s="121">
        <v>1</v>
      </c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0"/>
    </row>
    <row r="9" spans="1:120" s="1" customFormat="1" ht="54.75" customHeight="1" x14ac:dyDescent="0.25">
      <c r="AB9" s="75"/>
      <c r="AC9" s="422"/>
      <c r="AD9" s="194" t="s">
        <v>164</v>
      </c>
      <c r="AE9" s="132" t="str">
        <f>IF($AD$9=$AN$6,AO6,AO7)</f>
        <v>Récupération</v>
      </c>
      <c r="AF9" s="132" t="str">
        <f t="shared" ref="AF9:AK9" si="1">IF($AD$9=$AN$6,AP6,AP7)</f>
        <v>Récupération</v>
      </c>
      <c r="AG9" s="132" t="str">
        <f t="shared" si="1"/>
        <v>Récupération</v>
      </c>
      <c r="AH9" s="132" t="str">
        <f t="shared" si="1"/>
        <v>Récupération</v>
      </c>
      <c r="AI9" s="132" t="str">
        <f t="shared" si="1"/>
        <v>Récupération</v>
      </c>
      <c r="AJ9" s="132" t="str">
        <f t="shared" si="1"/>
        <v>Récupération</v>
      </c>
      <c r="AK9" s="133" t="str">
        <f t="shared" si="1"/>
        <v>Récupération</v>
      </c>
      <c r="AL9" s="123" t="e">
        <f>Projets!AL10</f>
        <v>#N/A</v>
      </c>
      <c r="AM9" s="416"/>
      <c r="AN9" s="116" t="str">
        <f>IF(AE10="Récupération","Récupération","A")</f>
        <v>Récupération</v>
      </c>
      <c r="AO9" s="116" t="str">
        <f>AE10</f>
        <v>Récupération</v>
      </c>
      <c r="AP9" s="117">
        <f>AE11</f>
        <v>0</v>
      </c>
      <c r="AQ9" s="114" t="s">
        <v>5</v>
      </c>
      <c r="AR9" s="1" t="e">
        <f>AR10/2</f>
        <v>#N/A</v>
      </c>
      <c r="AW9" s="416"/>
      <c r="AX9" s="116" t="str">
        <f>IF(AE13="Récupération","Récupération","A")</f>
        <v>Récupération</v>
      </c>
      <c r="AY9" s="116" t="str">
        <f>AE$13</f>
        <v>Récupération</v>
      </c>
      <c r="AZ9" s="117">
        <f>AE12</f>
        <v>0</v>
      </c>
      <c r="BA9" s="114" t="s">
        <v>5</v>
      </c>
      <c r="BB9" s="1" t="e">
        <f>BB10/2</f>
        <v>#N/A</v>
      </c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4"/>
      <c r="BN9" s="114"/>
      <c r="BO9" s="114"/>
      <c r="BP9" s="114"/>
      <c r="BQ9" s="114"/>
      <c r="BR9" s="114"/>
      <c r="BS9" s="114"/>
      <c r="BT9" s="114"/>
      <c r="BU9" s="114"/>
      <c r="BV9" s="114"/>
      <c r="BW9" s="114"/>
      <c r="BX9" s="114"/>
      <c r="BY9" s="114"/>
      <c r="BZ9" s="114"/>
      <c r="CA9" s="114"/>
      <c r="CB9" s="114"/>
      <c r="CC9" s="114"/>
      <c r="CD9" s="114"/>
      <c r="CE9" s="114"/>
      <c r="CF9" s="114"/>
      <c r="CG9" s="114"/>
      <c r="CH9" s="114"/>
      <c r="CI9" s="114"/>
      <c r="CJ9" s="114"/>
      <c r="CK9" s="114"/>
      <c r="CL9" s="114"/>
      <c r="CM9" s="114"/>
      <c r="CN9" s="114"/>
      <c r="CO9" s="114"/>
      <c r="CP9" s="114"/>
      <c r="CQ9" s="114"/>
      <c r="CR9" s="114"/>
      <c r="CS9" s="110"/>
    </row>
    <row r="10" spans="1:120" s="1" customFormat="1" ht="54.75" customHeight="1" thickBot="1" x14ac:dyDescent="0.3">
      <c r="AB10" s="75"/>
      <c r="AC10" s="422"/>
      <c r="AD10" s="138" t="s">
        <v>175</v>
      </c>
      <c r="AE10" s="127" t="str">
        <f>Projets!AE7</f>
        <v>Récupération</v>
      </c>
      <c r="AF10" s="127" t="str">
        <f>Projets!AF7</f>
        <v>Récupération</v>
      </c>
      <c r="AG10" s="127" t="str">
        <f>Projets!AG7</f>
        <v>Récupération</v>
      </c>
      <c r="AH10" s="127" t="str">
        <f>Projets!AH7</f>
        <v>Récupération</v>
      </c>
      <c r="AI10" s="127" t="str">
        <f>Projets!AI7</f>
        <v>Récupération</v>
      </c>
      <c r="AJ10" s="127" t="str">
        <f>Projets!AJ7</f>
        <v>Récupération</v>
      </c>
      <c r="AK10" s="128" t="str">
        <f>Projets!AK7</f>
        <v>Récupération</v>
      </c>
      <c r="AL10" s="123"/>
      <c r="AM10" s="416"/>
      <c r="AN10" s="116" t="str">
        <f>IF(AF10="Récupération","Récupération","A")</f>
        <v>Récupération</v>
      </c>
      <c r="AO10" s="118" t="str">
        <f>AF10</f>
        <v>Récupération</v>
      </c>
      <c r="AP10" s="118">
        <f>AF11</f>
        <v>0</v>
      </c>
      <c r="AQ10" s="1" t="s">
        <v>190</v>
      </c>
      <c r="AR10" s="1" t="e">
        <f>AL9*100</f>
        <v>#N/A</v>
      </c>
      <c r="AW10" s="416"/>
      <c r="AX10" s="116" t="str">
        <f>IF(AF13="Récupération","Récupération","A")</f>
        <v>Récupération</v>
      </c>
      <c r="AY10" s="116" t="str">
        <f>AF$13</f>
        <v>Récupération</v>
      </c>
      <c r="AZ10" s="118">
        <f>AF12</f>
        <v>0</v>
      </c>
      <c r="BA10" s="1" t="s">
        <v>190</v>
      </c>
      <c r="BB10" s="1" t="e">
        <f>BA14*100</f>
        <v>#N/A</v>
      </c>
      <c r="BC10" s="114"/>
      <c r="BD10" s="114"/>
      <c r="BE10" s="114"/>
      <c r="BF10" s="114"/>
      <c r="BG10" s="114"/>
      <c r="BH10" s="114"/>
      <c r="BI10" s="114"/>
      <c r="BJ10" s="114"/>
      <c r="BK10" s="114"/>
      <c r="BL10" s="114"/>
      <c r="BM10" s="114"/>
      <c r="BN10" s="114"/>
      <c r="BO10" s="114"/>
      <c r="BP10" s="114"/>
      <c r="BQ10" s="114"/>
      <c r="BR10" s="114"/>
      <c r="BS10" s="114"/>
      <c r="BT10" s="114"/>
      <c r="BU10" s="114"/>
      <c r="BV10" s="114"/>
      <c r="BW10" s="114"/>
      <c r="BX10" s="114"/>
      <c r="BY10" s="114"/>
      <c r="BZ10" s="114"/>
      <c r="CA10" s="114"/>
      <c r="CB10" s="114"/>
      <c r="CC10" s="114"/>
      <c r="CD10" s="114"/>
      <c r="CE10" s="114"/>
      <c r="CF10" s="114"/>
      <c r="CG10" s="114"/>
      <c r="CH10" s="114"/>
      <c r="CI10" s="114"/>
      <c r="CJ10" s="114"/>
      <c r="CK10" s="114"/>
      <c r="CL10" s="114"/>
      <c r="CM10" s="114"/>
      <c r="CN10" s="114"/>
      <c r="CO10" s="114"/>
      <c r="CP10" s="114"/>
      <c r="CQ10" s="114"/>
      <c r="CR10" s="114"/>
      <c r="CS10" s="110"/>
    </row>
    <row r="11" spans="1:120" s="1" customFormat="1" ht="63" customHeight="1" thickTop="1" thickBot="1" x14ac:dyDescent="0.3">
      <c r="AB11" s="75"/>
      <c r="AC11" s="423"/>
      <c r="AD11" s="102" t="s">
        <v>214</v>
      </c>
      <c r="AE11" s="193"/>
      <c r="AF11" s="193"/>
      <c r="AG11" s="193"/>
      <c r="AH11" s="193"/>
      <c r="AI11" s="193"/>
      <c r="AJ11" s="193"/>
      <c r="AK11" s="193"/>
      <c r="AL11" s="123"/>
      <c r="AM11" s="416"/>
      <c r="AN11" s="116" t="str">
        <f>IF(AG10="Récupération","Récupération",IF(AND(AN10="Récupération",AN9="A"),"B","A"))</f>
        <v>Récupération</v>
      </c>
      <c r="AO11" s="116" t="str">
        <f>AG10</f>
        <v>Récupération</v>
      </c>
      <c r="AP11" s="118">
        <f>AG11</f>
        <v>0</v>
      </c>
      <c r="AQ11" s="110" t="s">
        <v>191</v>
      </c>
      <c r="AR11" s="1" t="e">
        <f>AR9+AR10</f>
        <v>#N/A</v>
      </c>
      <c r="AW11" s="416"/>
      <c r="AX11" s="116" t="str">
        <f>IF(AG13="Récupération","Récupération",IF(AND(AX10="Récupération",AX9="A"),"B","A"))</f>
        <v>Récupération</v>
      </c>
      <c r="AY11" s="116" t="str">
        <f>AG$13</f>
        <v>Récupération</v>
      </c>
      <c r="AZ11" s="118">
        <f>AG12</f>
        <v>0</v>
      </c>
      <c r="BA11" s="110" t="s">
        <v>191</v>
      </c>
      <c r="BB11" s="1" t="e">
        <f>BB9+BB10</f>
        <v>#N/A</v>
      </c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0"/>
    </row>
    <row r="12" spans="1:120" s="1" customFormat="1" ht="63" customHeight="1" thickTop="1" thickBot="1" x14ac:dyDescent="0.3">
      <c r="AB12" s="75"/>
      <c r="AC12" s="421" t="str">
        <f>Projets!AC12</f>
        <v>Qui ?</v>
      </c>
      <c r="AD12" s="102" t="s">
        <v>214</v>
      </c>
      <c r="AE12" s="193"/>
      <c r="AF12" s="193"/>
      <c r="AG12" s="193"/>
      <c r="AH12" s="193"/>
      <c r="AI12" s="193"/>
      <c r="AJ12" s="193"/>
      <c r="AK12" s="193"/>
      <c r="AL12" s="123" t="s">
        <v>185</v>
      </c>
      <c r="AM12" s="416"/>
      <c r="AN12" s="116" t="str">
        <f>IF(AH10="Récupération","Récupération",IF(AND(AN9="Récupération",AN10="Récupération"),"A",IF(AND(AN10="A",AN11="A"),"A","B")))</f>
        <v>Récupération</v>
      </c>
      <c r="AO12" s="118" t="str">
        <f>AH10</f>
        <v>Récupération</v>
      </c>
      <c r="AP12" s="117">
        <f>AH11</f>
        <v>0</v>
      </c>
      <c r="AQ12" s="114"/>
      <c r="AW12" s="416"/>
      <c r="AX12" s="116" t="str">
        <f>IF(AH13="Récupération","Récupération",IF(AND(AX9="Récupération",AX10="Récupération"),"A",IF(AND(AX10="A",AX11="A"),"A","B")))</f>
        <v>Récupération</v>
      </c>
      <c r="AY12" s="116" t="str">
        <f>AH$13</f>
        <v>Récupération</v>
      </c>
      <c r="AZ12" s="117">
        <f>AH12</f>
        <v>0</v>
      </c>
      <c r="BA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0"/>
    </row>
    <row r="13" spans="1:120" s="1" customFormat="1" ht="54.75" customHeight="1" thickTop="1" x14ac:dyDescent="0.25">
      <c r="AB13" s="75"/>
      <c r="AC13" s="422"/>
      <c r="AD13" s="139" t="s">
        <v>175</v>
      </c>
      <c r="AE13" s="129" t="str">
        <f>Projets!AE16</f>
        <v>Récupération</v>
      </c>
      <c r="AF13" s="129" t="str">
        <f>Projets!AF16</f>
        <v>Récupération</v>
      </c>
      <c r="AG13" s="129" t="str">
        <f>Projets!AG16</f>
        <v>Récupération</v>
      </c>
      <c r="AH13" s="129" t="str">
        <f>Projets!AH16</f>
        <v>Récupération</v>
      </c>
      <c r="AI13" s="129" t="str">
        <f>Projets!AI16</f>
        <v>Récupération</v>
      </c>
      <c r="AJ13" s="129" t="str">
        <f>Projets!AJ16</f>
        <v>Récupération</v>
      </c>
      <c r="AK13" s="130" t="str">
        <f>Projets!AK16</f>
        <v>Récupération</v>
      </c>
      <c r="AL13" s="123" t="e">
        <f>Projets!AL18</f>
        <v>#N/A</v>
      </c>
      <c r="AM13" s="416"/>
      <c r="AN13" s="116" t="str">
        <f>IF(AI10="Récupération","Récupération",IF(AN12="B","B",IF(AND(AN12="Récupération",AN11="A"),"B",IF(AND(AN12="Récupération",AN11="Récupération",AN10="A"),"B","C"))))</f>
        <v>Récupération</v>
      </c>
      <c r="AO13" s="116" t="str">
        <f>AI10</f>
        <v>Récupération</v>
      </c>
      <c r="AP13" s="117">
        <f>AI11</f>
        <v>0</v>
      </c>
      <c r="AQ13" t="s">
        <v>166</v>
      </c>
      <c r="AR13" s="1" t="s">
        <v>185</v>
      </c>
      <c r="AW13" s="416"/>
      <c r="AX13" s="116" t="str">
        <f>IF(AI13="Récupération","Récupération",IF(AX12="B","B",IF(AND(AX12="Récupération",AX11="A"),"B",IF(AND(AX12="Récupération",AX11="Récupération",AX10="A"),"B","C"))))</f>
        <v>Récupération</v>
      </c>
      <c r="AY13" s="116" t="str">
        <f>AI$13</f>
        <v>Récupération</v>
      </c>
      <c r="AZ13" s="117">
        <f>AI12</f>
        <v>0</v>
      </c>
      <c r="BA13" t="s">
        <v>166</v>
      </c>
      <c r="BB13" s="1" t="s">
        <v>185</v>
      </c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0"/>
    </row>
    <row r="14" spans="1:120" s="1" customFormat="1" ht="54.75" customHeight="1" x14ac:dyDescent="0.25">
      <c r="AB14" s="75"/>
      <c r="AC14" s="422"/>
      <c r="AD14" s="194" t="s">
        <v>164</v>
      </c>
      <c r="AE14" s="132" t="str">
        <f>IF($AD$14=$AW$6,AX6,AX7)</f>
        <v>Récupération</v>
      </c>
      <c r="AF14" s="132" t="str">
        <f t="shared" ref="AF14:AK14" si="2">IF($AD$14=$AW$6,AY6,AY7)</f>
        <v>Récupération</v>
      </c>
      <c r="AG14" s="132" t="str">
        <f t="shared" si="2"/>
        <v>Récupération</v>
      </c>
      <c r="AH14" s="132" t="str">
        <f t="shared" si="2"/>
        <v>Récupération</v>
      </c>
      <c r="AI14" s="132" t="str">
        <f t="shared" si="2"/>
        <v>Récupération</v>
      </c>
      <c r="AJ14" s="132" t="str">
        <f t="shared" si="2"/>
        <v>Récupération</v>
      </c>
      <c r="AK14" s="133" t="str">
        <f t="shared" si="2"/>
        <v>Récupération</v>
      </c>
      <c r="AL14" s="123" t="s">
        <v>166</v>
      </c>
      <c r="AM14" s="416"/>
      <c r="AN14" s="116" t="str">
        <f>IF(AJ10="Récupération","Récupération",IF(AND(AN13="Récupération",AN10="Récupération"),"C",IF(AND(AN13="Récupération",AN11="Récupération"),"C",IF(AN13="C","C","B"))))</f>
        <v>Récupération</v>
      </c>
      <c r="AO14" s="118" t="str">
        <f>AJ10</f>
        <v>Récupération</v>
      </c>
      <c r="AP14" s="117">
        <f>AJ11</f>
        <v>0</v>
      </c>
      <c r="AQ14" t="e">
        <f>AL9</f>
        <v>#N/A</v>
      </c>
      <c r="AR14" s="1" t="e">
        <f>AL6</f>
        <v>#N/A</v>
      </c>
      <c r="AW14" s="416"/>
      <c r="AX14" s="116" t="str">
        <f>IF(AJ13="Récupération","Récupération",IF(AND(AX13="Récupération",AX10="Récupération"),"C",IF(AND(AX13="Récupération",AX11="Récupération"),"C",IF(AX13="C","C","B"))))</f>
        <v>Récupération</v>
      </c>
      <c r="AY14" s="116" t="str">
        <f>AJ$13</f>
        <v>Récupération</v>
      </c>
      <c r="AZ14" s="117">
        <f>AJ12</f>
        <v>0</v>
      </c>
      <c r="BA14" t="e">
        <f>AL15</f>
        <v>#N/A</v>
      </c>
      <c r="BB14" s="1" t="e">
        <f>AL13</f>
        <v>#N/A</v>
      </c>
      <c r="CF14"/>
      <c r="CG14"/>
      <c r="CH14"/>
      <c r="CI14"/>
      <c r="CJ14"/>
      <c r="CK14"/>
      <c r="CL14"/>
      <c r="CM14"/>
      <c r="CN14"/>
      <c r="CO14"/>
      <c r="CP14"/>
      <c r="CQ14"/>
      <c r="CR14"/>
    </row>
    <row r="15" spans="1:120" s="1" customFormat="1" ht="54.75" customHeight="1" x14ac:dyDescent="0.25">
      <c r="AB15" s="75"/>
      <c r="AC15" s="422"/>
      <c r="AD15" s="403" t="s">
        <v>213</v>
      </c>
      <c r="AE15" s="404"/>
      <c r="AF15" s="405" t="s">
        <v>194</v>
      </c>
      <c r="AG15" s="406"/>
      <c r="AH15" s="406" t="s">
        <v>192</v>
      </c>
      <c r="AI15" s="406"/>
      <c r="AJ15" s="406" t="s">
        <v>193</v>
      </c>
      <c r="AK15" s="406"/>
      <c r="AL15" s="123" t="e">
        <f>Projets!AL16</f>
        <v>#N/A</v>
      </c>
      <c r="AM15" s="416"/>
      <c r="AN15" s="118" t="str">
        <f>IF(AK10="Récupération","Récupération",IF(AN14="B","B",IF(AND(AN10="Récupération",AN12="Récupération",AN14="Récupération"),"D",IF(AND(AN14="Récupération",AN13="Récupération",AN12="A"),"B","C"))))</f>
        <v>Récupération</v>
      </c>
      <c r="AO15" s="116" t="str">
        <f>AK10</f>
        <v>Récupération</v>
      </c>
      <c r="AP15" s="117">
        <f>AK11</f>
        <v>0</v>
      </c>
      <c r="AW15" s="416"/>
      <c r="AX15" s="118" t="str">
        <f>IF(AK13="Récupération","Récupération",IF(AX14="B","B",IF(AND(AX10="Récupération",AX12="Récupération",AX14="Récupération"),"D",IF(AND(AX14="Récupération",AX13="Récupération",AX12="A"),"B","C"))))</f>
        <v>Récupération</v>
      </c>
      <c r="AY15" s="116" t="str">
        <f>AK$13</f>
        <v>Récupération</v>
      </c>
      <c r="AZ15" s="117">
        <f>AK12</f>
        <v>0</v>
      </c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</row>
    <row r="16" spans="1:120" s="1" customFormat="1" ht="75" customHeight="1" thickBot="1" x14ac:dyDescent="0.3">
      <c r="AB16" s="75"/>
      <c r="AC16" s="423"/>
      <c r="AD16" s="407"/>
      <c r="AE16" s="408"/>
      <c r="AF16" s="409"/>
      <c r="AG16" s="410"/>
      <c r="AH16" s="410"/>
      <c r="AI16" s="410"/>
      <c r="AJ16" s="410"/>
      <c r="AK16" s="410"/>
      <c r="AL16" s="123"/>
      <c r="AM16" s="416"/>
      <c r="AN16" s="116"/>
      <c r="AO16" s="116"/>
      <c r="AP16" s="117"/>
      <c r="AW16" s="416"/>
      <c r="AX16" s="116"/>
      <c r="AY16" s="116"/>
      <c r="AZ16" s="117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</row>
    <row r="17" spans="28:96" s="1" customFormat="1" ht="50.25" customHeight="1" thickTop="1" thickBot="1" x14ac:dyDescent="0.3">
      <c r="AB17" s="75"/>
      <c r="AC17" s="131" t="s">
        <v>156</v>
      </c>
      <c r="AD17" s="204" t="s">
        <v>174</v>
      </c>
      <c r="AE17" s="136" t="s">
        <v>148</v>
      </c>
      <c r="AF17" s="136" t="s">
        <v>149</v>
      </c>
      <c r="AG17" s="136" t="s">
        <v>150</v>
      </c>
      <c r="AH17" s="136" t="s">
        <v>151</v>
      </c>
      <c r="AI17" s="136" t="s">
        <v>152</v>
      </c>
      <c r="AJ17" s="136" t="s">
        <v>153</v>
      </c>
      <c r="AK17" s="136" t="s">
        <v>154</v>
      </c>
      <c r="AL17" s="123"/>
      <c r="AM17" s="416"/>
      <c r="AN17" s="119" t="s">
        <v>178</v>
      </c>
      <c r="AO17" s="119" t="s">
        <v>179</v>
      </c>
      <c r="AP17" s="120" t="s">
        <v>180</v>
      </c>
      <c r="AW17" s="416"/>
      <c r="AX17" s="119" t="s">
        <v>178</v>
      </c>
      <c r="AY17" s="119" t="s">
        <v>179</v>
      </c>
      <c r="AZ17" s="120" t="s">
        <v>180</v>
      </c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</row>
    <row r="18" spans="28:96" s="1" customFormat="1" ht="35.25" customHeight="1" thickTop="1" thickBot="1" x14ac:dyDescent="0.3">
      <c r="AB18" s="90"/>
      <c r="AC18" s="424" t="s">
        <v>206</v>
      </c>
      <c r="AD18" s="419"/>
      <c r="AE18" s="419"/>
      <c r="AF18" s="419"/>
      <c r="AG18" s="419"/>
      <c r="AH18" s="419"/>
      <c r="AI18" s="419"/>
      <c r="AJ18" s="419"/>
      <c r="AK18" s="420"/>
      <c r="AL18" s="124"/>
      <c r="AM18" s="110"/>
      <c r="AN18" s="4"/>
      <c r="AO18" s="4"/>
      <c r="AP18"/>
      <c r="AQ18" t="s">
        <v>186</v>
      </c>
      <c r="AR18" s="1" t="s">
        <v>187</v>
      </c>
      <c r="AS18" s="1" t="s">
        <v>188</v>
      </c>
      <c r="AT18" s="1" t="s">
        <v>189</v>
      </c>
      <c r="AW18" s="110"/>
      <c r="AX18" s="4"/>
      <c r="AY18" s="4"/>
      <c r="AZ18"/>
      <c r="BA18" t="s">
        <v>186</v>
      </c>
      <c r="BB18" s="1" t="s">
        <v>187</v>
      </c>
      <c r="BC18" s="1" t="s">
        <v>188</v>
      </c>
      <c r="BD18" s="1" t="s">
        <v>189</v>
      </c>
      <c r="BE18"/>
      <c r="BF18"/>
      <c r="BG18"/>
      <c r="BH18">
        <f t="shared" ref="BH18:BN19" si="3">AE11</f>
        <v>0</v>
      </c>
      <c r="BI18">
        <f t="shared" si="3"/>
        <v>0</v>
      </c>
      <c r="BJ18">
        <f t="shared" si="3"/>
        <v>0</v>
      </c>
      <c r="BK18">
        <f t="shared" si="3"/>
        <v>0</v>
      </c>
      <c r="BL18">
        <f t="shared" si="3"/>
        <v>0</v>
      </c>
      <c r="BM18">
        <f t="shared" si="3"/>
        <v>0</v>
      </c>
      <c r="BN18">
        <f t="shared" si="3"/>
        <v>0</v>
      </c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</row>
    <row r="19" spans="28:96" s="1" customFormat="1" ht="9.75" customHeight="1" x14ac:dyDescent="0.25"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124"/>
      <c r="AM19" s="110" t="s">
        <v>181</v>
      </c>
      <c r="AN19" s="4">
        <f>COUNTIF(AN9:AN15,"A")</f>
        <v>0</v>
      </c>
      <c r="AO19" s="4">
        <f>SUMIF($AN$9:$AN$15,"A",$AO$9:$AO$15)</f>
        <v>0</v>
      </c>
      <c r="AP19" s="4">
        <f>SUMIF($AN$9:$AN$15,"A",$AP$9:$AP$15)</f>
        <v>0</v>
      </c>
      <c r="AQ19">
        <f>ABS(AO19-AP19)</f>
        <v>0</v>
      </c>
      <c r="AR19" s="1" t="str">
        <f>IF(AN19&lt;1,"",IF(AND(AN19=1,AQ19&lt;=25),0,IF(AND(AN19=2,AQ19&lt;=50),0,IF(AND(AN19=3,AQ19&lt;=75),0,1))))</f>
        <v/>
      </c>
      <c r="AS19" s="1" t="str">
        <f>IF(AN19=1,AP19*100/AR9,IF(AN19=2,AP19*100/AR10,IF(AN19=3,AP19*100/AR11,"")))</f>
        <v/>
      </c>
      <c r="AT19" s="1" t="str">
        <f>IF(AN19=1,AP19*2/100,IF(AN19=2,AP19/100,IF(AN19=3,(AP19*2/3)/100,"")))</f>
        <v/>
      </c>
      <c r="AW19" s="110" t="s">
        <v>181</v>
      </c>
      <c r="AX19" s="4">
        <f>COUNTIF(AX9:AX15,"A")</f>
        <v>0</v>
      </c>
      <c r="AY19" s="4">
        <f>SUMIF($AX$9:$AX$15,"A",$AY$9:$AY$15)</f>
        <v>0</v>
      </c>
      <c r="AZ19" s="4">
        <f>SUMIF($AX$9:$AX$15,"A",$AZ$9:$AZ$15)</f>
        <v>0</v>
      </c>
      <c r="BA19">
        <f>ABS(AY19-AZ19)</f>
        <v>0</v>
      </c>
      <c r="BB19" s="1" t="str">
        <f>IF(AX19&lt;1,"",IF(AND(AX19=1,BA19&lt;=25),0,IF(AND(AX19=2,BA19&lt;=50),0,IF(AND(AX19=3,BA19&lt;=75),0,1))))</f>
        <v/>
      </c>
      <c r="BC19" s="1" t="str">
        <f>IF(AX19=1,AZ19*100/BB9,IF(AX19=2,AZ19*100/BB10,IF(AX19=3,AZ19*100/BB11,"")))</f>
        <v/>
      </c>
      <c r="BD19" s="1" t="str">
        <f>IF(AX19=1,AZ19*2/100,IF(AX19=2,AZ19/100,IF(AX19=3,(AZ19*2/3)/100,"")))</f>
        <v/>
      </c>
      <c r="BE19"/>
      <c r="BF19"/>
      <c r="BG19"/>
      <c r="BH19">
        <f t="shared" si="3"/>
        <v>0</v>
      </c>
      <c r="BI19">
        <f t="shared" si="3"/>
        <v>0</v>
      </c>
      <c r="BJ19">
        <f t="shared" si="3"/>
        <v>0</v>
      </c>
      <c r="BK19">
        <f t="shared" si="3"/>
        <v>0</v>
      </c>
      <c r="BL19">
        <f t="shared" si="3"/>
        <v>0</v>
      </c>
      <c r="BM19">
        <f t="shared" si="3"/>
        <v>0</v>
      </c>
      <c r="BN19">
        <f t="shared" si="3"/>
        <v>0</v>
      </c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</row>
    <row r="20" spans="28:96" s="1" customFormat="1" ht="12.75" customHeight="1" x14ac:dyDescent="0.25"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124"/>
      <c r="AM20" s="110" t="s">
        <v>182</v>
      </c>
      <c r="AN20" s="4">
        <f>COUNTIF(AN9:AN15,"B")</f>
        <v>0</v>
      </c>
      <c r="AO20" s="4">
        <f>SUMIF($AN$9:$AN$15,"B",$AO$9:$AO$15)</f>
        <v>0</v>
      </c>
      <c r="AP20" s="4">
        <f>SUMIF($AN$9:$AN$15,"B",$AP$9:$AP$15)</f>
        <v>0</v>
      </c>
      <c r="AQ20">
        <f t="shared" ref="AQ20:AQ22" si="4">ABS(AO20-AP20)</f>
        <v>0</v>
      </c>
      <c r="AR20" s="1" t="str">
        <f t="shared" ref="AR20:AR22" si="5">IF(AN20&lt;1,"",IF(AND(AN20=1,AQ20&lt;=25),0,IF(AND(AN20=2,AQ20&lt;=50),0,IF(AND(AN20=3,AQ20&lt;=75),0,1))))</f>
        <v/>
      </c>
      <c r="AS20" s="1" t="str">
        <f>IF(AN20=1,AP20*100/AR9,IF(AN20=2,AP20*100/AR10,IF(AN20=3,AP20*100/AR11,"")))</f>
        <v/>
      </c>
      <c r="AT20" s="1" t="str">
        <f t="shared" ref="AT20:AT22" si="6">IF(AN20=1,AP20*2/100,IF(AN20=2,AP20/100,IF(AN20=3,(AP20*2/3)/100,"")))</f>
        <v/>
      </c>
      <c r="AW20" s="110" t="s">
        <v>182</v>
      </c>
      <c r="AX20" s="4">
        <f>COUNTIF(AX9:AX15,"B")</f>
        <v>0</v>
      </c>
      <c r="AY20" s="4">
        <f>SUMIF($AX$9:$AX$15,"B",$AY$9:$AY$15)</f>
        <v>0</v>
      </c>
      <c r="AZ20" s="4">
        <f>SUMIF($AX$9:$AX$15,"B",$AZ$9:$AZ$15)</f>
        <v>0</v>
      </c>
      <c r="BA20">
        <f t="shared" ref="BA20:BA22" si="7">ABS(AY20-AZ20)</f>
        <v>0</v>
      </c>
      <c r="BB20" s="1" t="str">
        <f t="shared" ref="BB20:BB22" si="8">IF(AX20&lt;1,"",IF(AND(AX20=1,BA20&lt;=25),0,IF(AND(AX20=2,BA20&lt;=50),0,IF(AND(AX20=3,BA20&lt;=75),0,1))))</f>
        <v/>
      </c>
      <c r="BC20" s="1" t="str">
        <f>IF(AX20=1,AZ20*100/BB9,IF(AX20=2,AZ20*100/BB10,IF(AX20=3,AZ20*100/BB11,"")))</f>
        <v/>
      </c>
      <c r="BD20" s="1" t="str">
        <f t="shared" ref="BD20:BD22" si="9">IF(AX20=1,AZ20*2/100,IF(AX20=2,AZ20/100,IF(AX20=3,(AZ20*2/3)/100,"")))</f>
        <v/>
      </c>
      <c r="BE20"/>
      <c r="BF20"/>
      <c r="BG20"/>
      <c r="BH20">
        <f>IF(AND(BH18&gt;1,BH19&gt;1),2,1)</f>
        <v>1</v>
      </c>
      <c r="BI20">
        <f t="shared" ref="BI20:BN20" si="10">IF(AND(BI18&gt;1,BI19&gt;1),2,1)</f>
        <v>1</v>
      </c>
      <c r="BJ20">
        <f t="shared" si="10"/>
        <v>1</v>
      </c>
      <c r="BK20">
        <f t="shared" si="10"/>
        <v>1</v>
      </c>
      <c r="BL20">
        <f t="shared" si="10"/>
        <v>1</v>
      </c>
      <c r="BM20">
        <f t="shared" si="10"/>
        <v>1</v>
      </c>
      <c r="BN20">
        <f t="shared" si="10"/>
        <v>1</v>
      </c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</row>
    <row r="21" spans="28:96" s="1" customFormat="1" ht="106.5" customHeight="1" thickBot="1" x14ac:dyDescent="0.3"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124"/>
      <c r="AM21" s="110" t="s">
        <v>183</v>
      </c>
      <c r="AN21" s="4">
        <f>COUNTIF(AN9:AN15,"c")</f>
        <v>0</v>
      </c>
      <c r="AO21" s="4">
        <f>SUMIF($AN$9:$AN$15,"C",$AO$9:$AO$15)</f>
        <v>0</v>
      </c>
      <c r="AP21" s="4">
        <f>SUMIF($AN$9:$AN$15,"C",$AP$9:$AP$15)</f>
        <v>0</v>
      </c>
      <c r="AQ21">
        <f t="shared" si="4"/>
        <v>0</v>
      </c>
      <c r="AR21" s="1" t="str">
        <f t="shared" si="5"/>
        <v/>
      </c>
      <c r="AS21" s="1" t="str">
        <f>IF(AN21=1,AP21*100/AR9,IF(AN21=2,AP21*100/AR10,IF(AN21=3,AP21*100/AR11,"")))</f>
        <v/>
      </c>
      <c r="AT21" s="1" t="str">
        <f t="shared" si="6"/>
        <v/>
      </c>
      <c r="AW21" s="110" t="s">
        <v>183</v>
      </c>
      <c r="AX21" s="4">
        <f>COUNTIF(AX9:AX15,"c")</f>
        <v>0</v>
      </c>
      <c r="AY21" s="4">
        <f>SUMIF($AX$9:$AX$15,"C",$AY$9:$AY$15)</f>
        <v>0</v>
      </c>
      <c r="AZ21" s="4">
        <f>SUMIF($AX$9:$AX$15,"C",$AZ$9:$AZ$15)</f>
        <v>0</v>
      </c>
      <c r="BA21">
        <f t="shared" si="7"/>
        <v>0</v>
      </c>
      <c r="BB21" s="1" t="str">
        <f t="shared" si="8"/>
        <v/>
      </c>
      <c r="BC21" s="1" t="str">
        <f>IF(AX21=1,AZ21*100/BB9,IF(AX21=2,AZ21*100/BB10,IF(AX21=3,AZ21*100/BB11,"")))</f>
        <v/>
      </c>
      <c r="BD21" s="1" t="str">
        <f t="shared" si="9"/>
        <v/>
      </c>
      <c r="BE21"/>
      <c r="BF21"/>
      <c r="BG21"/>
      <c r="BH21" s="1">
        <f>(BH18+BH19)/BH20</f>
        <v>0</v>
      </c>
      <c r="BI21" s="1">
        <f t="shared" ref="BI21:BN21" si="11">(BI18+BI19)/BI20</f>
        <v>0</v>
      </c>
      <c r="BJ21" s="1">
        <f t="shared" si="11"/>
        <v>0</v>
      </c>
      <c r="BK21" s="1">
        <f t="shared" si="11"/>
        <v>0</v>
      </c>
      <c r="BL21" s="1">
        <f t="shared" si="11"/>
        <v>0</v>
      </c>
      <c r="BM21" s="1">
        <f t="shared" si="11"/>
        <v>0</v>
      </c>
      <c r="BN21" s="1">
        <f t="shared" si="11"/>
        <v>0</v>
      </c>
      <c r="BO21" s="1">
        <f>BH21+BI21+BJ21+BK21+BL21+BM21+BN21</f>
        <v>0</v>
      </c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</row>
    <row r="22" spans="28:96" s="1" customFormat="1" ht="35.1" customHeight="1" thickBot="1" x14ac:dyDescent="0.3">
      <c r="AB22" s="75"/>
      <c r="AC22" s="386" t="str">
        <f>Projets!AC22</f>
        <v>Voir en bas de page le rappel de l'épreuve</v>
      </c>
      <c r="AD22" s="387"/>
      <c r="AE22" s="425"/>
      <c r="AF22" s="425"/>
      <c r="AG22" s="425"/>
      <c r="AH22" s="425"/>
      <c r="AI22" s="425"/>
      <c r="AJ22" s="425"/>
      <c r="AK22" s="426"/>
      <c r="AL22" s="123" t="s">
        <v>185</v>
      </c>
      <c r="AM22" s="110" t="s">
        <v>184</v>
      </c>
      <c r="AN22" s="4">
        <f>COUNTIF(AN9:AN15,"D")</f>
        <v>0</v>
      </c>
      <c r="AO22" s="4">
        <f>SUMIF($AN$9:$AN$15,"D",$AO$9:$AO$15)</f>
        <v>0</v>
      </c>
      <c r="AP22" s="4">
        <f>SUMIF($AN$9:$AN$15,"D",$AP$9:$AP$15)</f>
        <v>0</v>
      </c>
      <c r="AQ22">
        <f t="shared" si="4"/>
        <v>0</v>
      </c>
      <c r="AR22" s="1" t="str">
        <f t="shared" si="5"/>
        <v/>
      </c>
      <c r="AS22" s="1" t="str">
        <f>IF(AN22=1,AP22*100/AR9,IF(AN22=2,AP22*100/AR10,IF(AN22=3,AP22*100/AR11,"")))</f>
        <v/>
      </c>
      <c r="AT22" s="1" t="str">
        <f t="shared" si="6"/>
        <v/>
      </c>
      <c r="AW22" s="110" t="s">
        <v>184</v>
      </c>
      <c r="AX22" s="4">
        <f>COUNTIF(AX9:AX15,"D")</f>
        <v>0</v>
      </c>
      <c r="AY22" s="4">
        <f>SUMIF($AX$9:$AX$15,"D",$AY$9:$AY$15)</f>
        <v>0</v>
      </c>
      <c r="AZ22" s="4">
        <f>SUMIF($AX$9:$AX$15,"D",$AZ$9:$AZ$15)</f>
        <v>0</v>
      </c>
      <c r="BA22">
        <f t="shared" si="7"/>
        <v>0</v>
      </c>
      <c r="BB22" s="1" t="str">
        <f t="shared" si="8"/>
        <v/>
      </c>
      <c r="BC22" s="1" t="str">
        <f>IF(AX22=1,AZ22*100/BB9,IF(AX22=2,AZ22*100/BB10,IF(AX22=3,AZ22*100/BB11,"")))</f>
        <v/>
      </c>
      <c r="BD22" s="1" t="str">
        <f t="shared" si="9"/>
        <v/>
      </c>
      <c r="BE22"/>
      <c r="BF22"/>
      <c r="BG22"/>
      <c r="BH22"/>
      <c r="BI22"/>
      <c r="BJ22"/>
      <c r="BK22"/>
      <c r="BL22"/>
      <c r="BM22"/>
      <c r="BN22"/>
      <c r="BO22" t="s">
        <v>215</v>
      </c>
      <c r="BP22">
        <f>((BO21*60)/21)/1000</f>
        <v>0</v>
      </c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</row>
    <row r="23" spans="28:96" s="1" customFormat="1" ht="48.75" customHeight="1" thickTop="1" thickBot="1" x14ac:dyDescent="0.3">
      <c r="AB23" s="75"/>
      <c r="AC23" s="125" t="s">
        <v>156</v>
      </c>
      <c r="AD23" s="135" t="s">
        <v>174</v>
      </c>
      <c r="AE23" s="136" t="s">
        <v>148</v>
      </c>
      <c r="AF23" s="136" t="s">
        <v>149</v>
      </c>
      <c r="AG23" s="136" t="s">
        <v>150</v>
      </c>
      <c r="AH23" s="136" t="s">
        <v>151</v>
      </c>
      <c r="AI23" s="136" t="s">
        <v>152</v>
      </c>
      <c r="AJ23" s="136" t="s">
        <v>153</v>
      </c>
      <c r="AK23" s="136" t="s">
        <v>154</v>
      </c>
      <c r="AL23" s="123" t="e">
        <f>Projets!AL22</f>
        <v>#N/A</v>
      </c>
      <c r="AM23" s="115"/>
      <c r="AN23" s="95" t="s">
        <v>168</v>
      </c>
      <c r="AO23" s="86" t="str">
        <f>Projets!AE25</f>
        <v>Récupération</v>
      </c>
      <c r="AP23" s="86" t="str">
        <f>Projets!AF25</f>
        <v>Récupération</v>
      </c>
      <c r="AQ23" s="86" t="str">
        <f>Projets!AG25</f>
        <v>Récupération</v>
      </c>
      <c r="AR23" s="86" t="str">
        <f>Projets!AH25</f>
        <v>Récupération</v>
      </c>
      <c r="AS23" s="86" t="str">
        <f>Projets!AI25</f>
        <v>Récupération</v>
      </c>
      <c r="AT23" s="86" t="str">
        <f>Projets!AJ25</f>
        <v>Récupération</v>
      </c>
      <c r="AU23" s="86" t="str">
        <f>Projets!AK25</f>
        <v>Récupération</v>
      </c>
      <c r="AW23" s="98" t="s">
        <v>164</v>
      </c>
      <c r="AX23" s="94" t="str">
        <f>Projets!AE31</f>
        <v>Récupération</v>
      </c>
      <c r="AY23" s="94" t="str">
        <f>Projets!AF31</f>
        <v>Récupération</v>
      </c>
      <c r="AZ23" s="94" t="str">
        <f>Projets!AG31</f>
        <v>Récupération</v>
      </c>
      <c r="BA23" s="94" t="str">
        <f>Projets!AH31</f>
        <v>Récupération</v>
      </c>
      <c r="BB23" s="94" t="str">
        <f>Projets!AI31</f>
        <v>Récupération</v>
      </c>
      <c r="BC23" s="94" t="str">
        <f>Projets!AJ31</f>
        <v>Récupération</v>
      </c>
      <c r="BD23" s="94" t="str">
        <f>Projets!AK31</f>
        <v>Récupération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</row>
    <row r="24" spans="28:96" s="1" customFormat="1" ht="54.75" customHeight="1" thickTop="1" x14ac:dyDescent="0.25">
      <c r="AB24" s="75"/>
      <c r="AC24" s="421" t="str">
        <f>Projets!AC24</f>
        <v>Qui ?</v>
      </c>
      <c r="AD24" s="403" t="s">
        <v>213</v>
      </c>
      <c r="AE24" s="427"/>
      <c r="AF24" s="428" t="s">
        <v>194</v>
      </c>
      <c r="AG24" s="429"/>
      <c r="AH24" s="429" t="s">
        <v>192</v>
      </c>
      <c r="AI24" s="429"/>
      <c r="AJ24" s="429" t="s">
        <v>193</v>
      </c>
      <c r="AK24" s="429"/>
      <c r="AL24" s="123" t="s">
        <v>166</v>
      </c>
      <c r="AM24" s="110"/>
      <c r="AN24" s="96" t="s">
        <v>164</v>
      </c>
      <c r="AO24" s="93" t="str">
        <f>Projets!AE26</f>
        <v>Récupération</v>
      </c>
      <c r="AP24" s="93" t="str">
        <f>Projets!AF26</f>
        <v>Récupération</v>
      </c>
      <c r="AQ24" s="93" t="str">
        <f>Projets!AG26</f>
        <v>Récupération</v>
      </c>
      <c r="AR24" s="93" t="str">
        <f>Projets!AH26</f>
        <v>Récupération</v>
      </c>
      <c r="AS24" s="93" t="str">
        <f>Projets!AI26</f>
        <v>Récupération</v>
      </c>
      <c r="AT24" s="93" t="str">
        <f>Projets!AJ26</f>
        <v>Récupération</v>
      </c>
      <c r="AU24" s="93" t="str">
        <f>Projets!AK26</f>
        <v>Récupération</v>
      </c>
      <c r="AW24" s="95" t="s">
        <v>168</v>
      </c>
      <c r="AX24" s="86" t="str">
        <f>Projets!AE32</f>
        <v>Récupération</v>
      </c>
      <c r="AY24" s="86" t="str">
        <f>Projets!AF32</f>
        <v>Récupération</v>
      </c>
      <c r="AZ24" s="86" t="str">
        <f>Projets!AG32</f>
        <v>Récupération</v>
      </c>
      <c r="BA24" s="86" t="str">
        <f>Projets!AH32</f>
        <v>Récupération</v>
      </c>
      <c r="BB24" s="86" t="str">
        <f>Projets!AI32</f>
        <v>Récupération</v>
      </c>
      <c r="BC24" s="86" t="str">
        <f>Projets!AJ32</f>
        <v>Récupération</v>
      </c>
      <c r="BD24" s="86" t="str">
        <f>Projets!AK32</f>
        <v>Récupération</v>
      </c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</row>
    <row r="25" spans="28:96" s="1" customFormat="1" ht="75" customHeight="1" thickBot="1" x14ac:dyDescent="0.3">
      <c r="AB25" s="75"/>
      <c r="AC25" s="422"/>
      <c r="AD25" s="406">
        <f>AD33</f>
        <v>0</v>
      </c>
      <c r="AE25" s="430"/>
      <c r="AF25" s="431"/>
      <c r="AG25" s="432"/>
      <c r="AH25" s="432"/>
      <c r="AI25" s="432"/>
      <c r="AJ25" s="432"/>
      <c r="AK25" s="432"/>
      <c r="AL25" s="123" t="e">
        <f>Projets!AL27</f>
        <v>#N/A</v>
      </c>
      <c r="AM25" s="110"/>
      <c r="AN25" s="4"/>
      <c r="AO25" s="4"/>
      <c r="AP25"/>
      <c r="AQ25" s="111"/>
      <c r="AR25" s="121">
        <v>1</v>
      </c>
      <c r="AW25"/>
      <c r="AX25"/>
      <c r="AY25"/>
      <c r="AZ25"/>
      <c r="BA25" s="111"/>
      <c r="BB25" s="121">
        <v>1</v>
      </c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</row>
    <row r="26" spans="28:96" s="1" customFormat="1" ht="54.75" customHeight="1" x14ac:dyDescent="0.25">
      <c r="AB26" s="75"/>
      <c r="AC26" s="422"/>
      <c r="AD26" s="194" t="s">
        <v>164</v>
      </c>
      <c r="AE26" s="132" t="str">
        <f>IF($AN$23=$AD$26,AO23,AO24)</f>
        <v>Récupération</v>
      </c>
      <c r="AF26" s="132" t="str">
        <f t="shared" ref="AF26:AK26" si="12">IF($AN$23=$AD$26,AP23,AP24)</f>
        <v>Récupération</v>
      </c>
      <c r="AG26" s="132" t="str">
        <f t="shared" si="12"/>
        <v>Récupération</v>
      </c>
      <c r="AH26" s="132" t="str">
        <f t="shared" si="12"/>
        <v>Récupération</v>
      </c>
      <c r="AI26" s="132" t="str">
        <f t="shared" si="12"/>
        <v>Récupération</v>
      </c>
      <c r="AJ26" s="132" t="str">
        <f t="shared" si="12"/>
        <v>Récupération</v>
      </c>
      <c r="AK26" s="133" t="str">
        <f t="shared" si="12"/>
        <v>Récupération</v>
      </c>
      <c r="AL26" s="123"/>
      <c r="AM26" s="416"/>
      <c r="AN26" s="116" t="str">
        <f>IF(AE27="Récupération","Récupération","A")</f>
        <v>Récupération</v>
      </c>
      <c r="AO26" s="116" t="str">
        <f>AE27</f>
        <v>Récupération</v>
      </c>
      <c r="AP26" s="117">
        <f>AE28</f>
        <v>0</v>
      </c>
      <c r="AQ26" s="114" t="s">
        <v>5</v>
      </c>
      <c r="AR26" s="1" t="e">
        <f>AR27/2</f>
        <v>#N/A</v>
      </c>
      <c r="AW26" s="416"/>
      <c r="AX26" s="116" t="str">
        <f>IF(AE30="Récupération","Récupération","A")</f>
        <v>Récupération</v>
      </c>
      <c r="AY26" s="116" t="str">
        <f>AE$30</f>
        <v>Récupération</v>
      </c>
      <c r="AZ26" s="117">
        <f>AE29</f>
        <v>0</v>
      </c>
      <c r="BA26" s="114" t="s">
        <v>5</v>
      </c>
      <c r="BB26" s="1" t="e">
        <f>BB27/2</f>
        <v>#N/A</v>
      </c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</row>
    <row r="27" spans="28:96" s="1" customFormat="1" ht="54.75" customHeight="1" thickBot="1" x14ac:dyDescent="0.3">
      <c r="AB27" s="75"/>
      <c r="AC27" s="422"/>
      <c r="AD27" s="138" t="s">
        <v>175</v>
      </c>
      <c r="AE27" s="127" t="str">
        <f>Projets!AE24</f>
        <v>Récupération</v>
      </c>
      <c r="AF27" s="127" t="str">
        <f>Projets!AF24</f>
        <v>Récupération</v>
      </c>
      <c r="AG27" s="127" t="str">
        <f>Projets!AG24</f>
        <v>Récupération</v>
      </c>
      <c r="AH27" s="127" t="str">
        <f>Projets!AH24</f>
        <v>Récupération</v>
      </c>
      <c r="AI27" s="127" t="str">
        <f>Projets!AI24</f>
        <v>Récupération</v>
      </c>
      <c r="AJ27" s="127" t="str">
        <f>Projets!AJ24</f>
        <v>Récupération</v>
      </c>
      <c r="AK27" s="128" t="str">
        <f>Projets!AK24</f>
        <v>Récupération</v>
      </c>
      <c r="AL27" s="123"/>
      <c r="AM27" s="416"/>
      <c r="AN27" s="116" t="str">
        <f>IF(AF27="Récupération","Récupération","A")</f>
        <v>Récupération</v>
      </c>
      <c r="AO27" s="118" t="str">
        <f>AF27</f>
        <v>Récupération</v>
      </c>
      <c r="AP27" s="118">
        <f>AF28</f>
        <v>0</v>
      </c>
      <c r="AQ27" s="1" t="s">
        <v>190</v>
      </c>
      <c r="AR27" s="1" t="e">
        <f>AQ31*100</f>
        <v>#N/A</v>
      </c>
      <c r="AW27" s="416"/>
      <c r="AX27" s="116" t="str">
        <f>IF(AF30="Récupération","Récupération","A")</f>
        <v>Récupération</v>
      </c>
      <c r="AY27" s="116" t="str">
        <f>AF$30</f>
        <v>Récupération</v>
      </c>
      <c r="AZ27" s="118">
        <f>AF29</f>
        <v>0</v>
      </c>
      <c r="BA27" s="1" t="s">
        <v>190</v>
      </c>
      <c r="BB27" s="1" t="e">
        <f>BA31*100</f>
        <v>#N/A</v>
      </c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</row>
    <row r="28" spans="28:96" s="1" customFormat="1" ht="63" customHeight="1" thickTop="1" thickBot="1" x14ac:dyDescent="0.3">
      <c r="AB28" s="75"/>
      <c r="AC28" s="423"/>
      <c r="AD28" s="102" t="s">
        <v>214</v>
      </c>
      <c r="AE28" s="193"/>
      <c r="AF28" s="193"/>
      <c r="AG28" s="193"/>
      <c r="AH28" s="193"/>
      <c r="AI28" s="193"/>
      <c r="AJ28" s="193"/>
      <c r="AK28" s="193"/>
      <c r="AL28" s="123"/>
      <c r="AM28" s="416"/>
      <c r="AN28" s="116" t="str">
        <f>IF(AG27="Récupération","Récupération",IF(AND(AN27="Récupération",AN26="A"),"B","A"))</f>
        <v>Récupération</v>
      </c>
      <c r="AO28" s="116" t="str">
        <f>AG27</f>
        <v>Récupération</v>
      </c>
      <c r="AP28" s="118">
        <f>AG28</f>
        <v>0</v>
      </c>
      <c r="AQ28" s="110" t="s">
        <v>191</v>
      </c>
      <c r="AR28" s="1" t="e">
        <f>AR26+AR27</f>
        <v>#N/A</v>
      </c>
      <c r="AW28" s="416"/>
      <c r="AX28" s="116" t="str">
        <f>IF(AG30="Récupération","Récupération",IF(AND(AX27="Récupération",AX26="A"),"B","A"))</f>
        <v>Récupération</v>
      </c>
      <c r="AY28" s="116" t="str">
        <f>AG$30</f>
        <v>Récupération</v>
      </c>
      <c r="AZ28" s="118">
        <f>AG29</f>
        <v>0</v>
      </c>
      <c r="BA28" s="110" t="s">
        <v>191</v>
      </c>
      <c r="BB28" s="1" t="e">
        <f>BB26+BB27</f>
        <v>#N/A</v>
      </c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</row>
    <row r="29" spans="28:96" s="1" customFormat="1" ht="63" customHeight="1" thickTop="1" thickBot="1" x14ac:dyDescent="0.3">
      <c r="AB29" s="75"/>
      <c r="AC29" s="421" t="str">
        <f>Projets!AC29</f>
        <v>Qui ?</v>
      </c>
      <c r="AD29" s="102" t="s">
        <v>214</v>
      </c>
      <c r="AE29" s="193"/>
      <c r="AF29" s="193"/>
      <c r="AG29" s="193"/>
      <c r="AH29" s="193"/>
      <c r="AI29" s="193"/>
      <c r="AJ29" s="193"/>
      <c r="AK29" s="193"/>
      <c r="AL29" s="123" t="s">
        <v>185</v>
      </c>
      <c r="AM29" s="416"/>
      <c r="AN29" s="116" t="str">
        <f>IF(AH27="Récupération","Récupération",IF(AND(AN26="Récupération",AN27="Récupération"),"A",IF(AND(AN27="A",AN28="A"),"A","B")))</f>
        <v>Récupération</v>
      </c>
      <c r="AO29" s="118" t="str">
        <f>AH27</f>
        <v>Récupération</v>
      </c>
      <c r="AP29" s="117">
        <f>AH28</f>
        <v>0</v>
      </c>
      <c r="AQ29" s="114"/>
      <c r="AW29" s="416"/>
      <c r="AX29" s="116" t="str">
        <f>IF(AH30="Récupération","Récupération",IF(AND(AX26="Récupération",AX27="Récupération"),"A",IF(AND(AX27="A",AX28="A"),"A","B")))</f>
        <v>Récupération</v>
      </c>
      <c r="AY29" s="116" t="str">
        <f>AH$30</f>
        <v>Récupération</v>
      </c>
      <c r="AZ29" s="117">
        <f>AH29</f>
        <v>0</v>
      </c>
      <c r="BA29" s="114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</row>
    <row r="30" spans="28:96" s="1" customFormat="1" ht="54.75" customHeight="1" thickTop="1" x14ac:dyDescent="0.25">
      <c r="AB30" s="75"/>
      <c r="AC30" s="422"/>
      <c r="AD30" s="139" t="s">
        <v>175</v>
      </c>
      <c r="AE30" s="129" t="str">
        <f>Projets!AE33</f>
        <v>Récupération</v>
      </c>
      <c r="AF30" s="129" t="str">
        <f>Projets!AF33</f>
        <v>Récupération</v>
      </c>
      <c r="AG30" s="129" t="str">
        <f>Projets!AG33</f>
        <v>Récupération</v>
      </c>
      <c r="AH30" s="129" t="str">
        <f>Projets!AH33</f>
        <v>Récupération</v>
      </c>
      <c r="AI30" s="129" t="str">
        <f>Projets!AI33</f>
        <v>Récupération</v>
      </c>
      <c r="AJ30" s="129" t="str">
        <f>Projets!AJ33</f>
        <v>Récupération</v>
      </c>
      <c r="AK30" s="130" t="str">
        <f>Projets!AK33</f>
        <v>Récupération</v>
      </c>
      <c r="AL30" s="123" t="e">
        <f>Projets!AL35</f>
        <v>#N/A</v>
      </c>
      <c r="AM30" s="416"/>
      <c r="AN30" s="116" t="str">
        <f>IF(AI27="Récupération","Récupération",IF(AN29="B","B",IF(AND(AN29="Récupération",AN28="A"),"B",IF(AND(AN29="Récupération",AN28="Récupération",AN27="A"),"B","C"))))</f>
        <v>Récupération</v>
      </c>
      <c r="AO30" s="116" t="str">
        <f>AI27</f>
        <v>Récupération</v>
      </c>
      <c r="AP30" s="117">
        <f>AI28</f>
        <v>0</v>
      </c>
      <c r="AQ30" t="s">
        <v>166</v>
      </c>
      <c r="AR30" s="1" t="s">
        <v>185</v>
      </c>
      <c r="AW30" s="416"/>
      <c r="AX30" s="116" t="str">
        <f>IF(AI30="Récupération","Récupération",IF(AX29="B","B",IF(AND(AX29="Récupération",AX28="A"),"B",IF(AND(AX29="Récupération",AX28="Récupération",AX27="A"),"B","C"))))</f>
        <v>Récupération</v>
      </c>
      <c r="AY30" s="116" t="str">
        <f>AI$30</f>
        <v>Récupération</v>
      </c>
      <c r="AZ30" s="117">
        <f>AI29</f>
        <v>0</v>
      </c>
      <c r="BA30" t="s">
        <v>166</v>
      </c>
      <c r="BB30" s="1" t="s">
        <v>185</v>
      </c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</row>
    <row r="31" spans="28:96" s="1" customFormat="1" ht="54.75" customHeight="1" x14ac:dyDescent="0.25">
      <c r="AB31" s="75"/>
      <c r="AC31" s="422"/>
      <c r="AD31" s="194" t="s">
        <v>164</v>
      </c>
      <c r="AE31" s="132" t="str">
        <f>IF($AD$31=$AW$23,AX23,AX24)</f>
        <v>Récupération</v>
      </c>
      <c r="AF31" s="132" t="str">
        <f t="shared" ref="AF31:AK31" si="13">IF($AD$31=$AW$23,AY23,AY24)</f>
        <v>Récupération</v>
      </c>
      <c r="AG31" s="132" t="str">
        <f t="shared" si="13"/>
        <v>Récupération</v>
      </c>
      <c r="AH31" s="132" t="str">
        <f t="shared" si="13"/>
        <v>Récupération</v>
      </c>
      <c r="AI31" s="132" t="str">
        <f t="shared" si="13"/>
        <v>Récupération</v>
      </c>
      <c r="AJ31" s="132" t="str">
        <f t="shared" si="13"/>
        <v>Récupération</v>
      </c>
      <c r="AK31" s="133" t="str">
        <f t="shared" si="13"/>
        <v>Récupération</v>
      </c>
      <c r="AL31" s="123" t="s">
        <v>166</v>
      </c>
      <c r="AM31" s="416"/>
      <c r="AN31" s="116" t="str">
        <f>IF(AJ27="Récupération","Récupération",IF(AND(AN30="Récupération",AN27="Récupération"),"C",IF(AND(AN30="Récupération",AN28="Récupération"),"C",IF(AN30="C","C","B"))))</f>
        <v>Récupération</v>
      </c>
      <c r="AO31" s="118" t="str">
        <f>AJ27</f>
        <v>Récupération</v>
      </c>
      <c r="AP31" s="117">
        <f>AJ28</f>
        <v>0</v>
      </c>
      <c r="AQ31" t="e">
        <f>AL25</f>
        <v>#N/A</v>
      </c>
      <c r="AR31" s="1" t="e">
        <f>AL23</f>
        <v>#N/A</v>
      </c>
      <c r="AW31" s="416"/>
      <c r="AX31" s="116" t="str">
        <f>IF(AJ30="Récupération","Récupération",IF(AND(AX30="Récupération",AX27="Récupération"),"C",IF(AND(AX30="Récupération",AX28="Récupération"),"C",IF(AX30="C","C","B"))))</f>
        <v>Récupération</v>
      </c>
      <c r="AY31" s="116" t="str">
        <f>AJ$30</f>
        <v>Récupération</v>
      </c>
      <c r="AZ31" s="117">
        <f>AJ29</f>
        <v>0</v>
      </c>
      <c r="BA31" t="e">
        <f>AL32</f>
        <v>#N/A</v>
      </c>
      <c r="BB31" s="1" t="e">
        <f>AL30</f>
        <v>#N/A</v>
      </c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</row>
    <row r="32" spans="28:96" s="1" customFormat="1" ht="54.75" customHeight="1" x14ac:dyDescent="0.25">
      <c r="AB32" s="75"/>
      <c r="AC32" s="422"/>
      <c r="AD32" s="403" t="s">
        <v>213</v>
      </c>
      <c r="AE32" s="404"/>
      <c r="AF32" s="405" t="s">
        <v>194</v>
      </c>
      <c r="AG32" s="406"/>
      <c r="AH32" s="406" t="s">
        <v>192</v>
      </c>
      <c r="AI32" s="406"/>
      <c r="AJ32" s="406" t="s">
        <v>193</v>
      </c>
      <c r="AK32" s="406"/>
      <c r="AL32" s="123" t="e">
        <f>Projets!AL33</f>
        <v>#N/A</v>
      </c>
      <c r="AM32" s="416"/>
      <c r="AN32" s="118" t="str">
        <f>IF(AK27="Récupération","Récupération",IF(AN31="B","B",IF(AND(AN27="Récupération",AN29="Récupération",AN31="Récupération"),"D",IF(AND(AN31="Récupération",AN30="Récupération",AN29="A"),"B","C"))))</f>
        <v>Récupération</v>
      </c>
      <c r="AO32" s="116" t="str">
        <f>AK27</f>
        <v>Récupération</v>
      </c>
      <c r="AP32" s="117">
        <f>AK28</f>
        <v>0</v>
      </c>
      <c r="AW32" s="416"/>
      <c r="AX32" s="118" t="str">
        <f>IF(AK30="Récupération","Récupération",IF(AX31="B","B",IF(AND(AX27="Récupération",AX29="Récupération",AX31="Récupération"),"D",IF(AND(AX31="Récupération",AX30="Récupération",AX29="A"),"B","C"))))</f>
        <v>Récupération</v>
      </c>
      <c r="AY32" s="116" t="str">
        <f>AK$30</f>
        <v>Récupération</v>
      </c>
      <c r="AZ32" s="117">
        <f>AK29</f>
        <v>0</v>
      </c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</row>
    <row r="33" spans="28:96" s="1" customFormat="1" ht="75" customHeight="1" thickBot="1" x14ac:dyDescent="0.3">
      <c r="AB33" s="75"/>
      <c r="AC33" s="423"/>
      <c r="AD33" s="407"/>
      <c r="AE33" s="408"/>
      <c r="AF33" s="409"/>
      <c r="AG33" s="410"/>
      <c r="AH33" s="410"/>
      <c r="AI33" s="410"/>
      <c r="AJ33" s="410"/>
      <c r="AK33" s="410"/>
      <c r="AL33" s="123"/>
      <c r="AM33" s="416"/>
      <c r="AN33" s="116"/>
      <c r="AO33" s="116"/>
      <c r="AP33" s="117"/>
      <c r="AQ33"/>
      <c r="AW33" s="416"/>
      <c r="AX33" s="116"/>
      <c r="AY33" s="116"/>
      <c r="AZ33" s="117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</row>
    <row r="34" spans="28:96" s="1" customFormat="1" ht="46.5" customHeight="1" thickTop="1" thickBot="1" x14ac:dyDescent="0.3">
      <c r="AB34" s="75"/>
      <c r="AC34" s="126" t="s">
        <v>156</v>
      </c>
      <c r="AD34" s="137" t="s">
        <v>174</v>
      </c>
      <c r="AE34" s="136" t="s">
        <v>148</v>
      </c>
      <c r="AF34" s="136" t="s">
        <v>149</v>
      </c>
      <c r="AG34" s="136" t="s">
        <v>150</v>
      </c>
      <c r="AH34" s="136" t="s">
        <v>151</v>
      </c>
      <c r="AI34" s="136" t="s">
        <v>152</v>
      </c>
      <c r="AJ34" s="136" t="s">
        <v>153</v>
      </c>
      <c r="AK34" s="136" t="s">
        <v>154</v>
      </c>
      <c r="AL34" s="123"/>
      <c r="AM34" s="416"/>
      <c r="AN34" s="119" t="s">
        <v>178</v>
      </c>
      <c r="AO34" s="119" t="s">
        <v>179</v>
      </c>
      <c r="AP34" s="120" t="s">
        <v>180</v>
      </c>
      <c r="AQ34"/>
      <c r="AW34" s="416"/>
      <c r="AX34" s="119" t="s">
        <v>178</v>
      </c>
      <c r="AY34" s="119" t="s">
        <v>179</v>
      </c>
      <c r="AZ34" s="120" t="s">
        <v>180</v>
      </c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</row>
    <row r="35" spans="28:96" s="1" customFormat="1" ht="35.1" customHeight="1" thickBot="1" x14ac:dyDescent="0.3">
      <c r="AB35" s="90"/>
      <c r="AC35" s="417" t="s">
        <v>206</v>
      </c>
      <c r="AD35" s="418"/>
      <c r="AE35" s="419"/>
      <c r="AF35" s="419"/>
      <c r="AG35" s="419"/>
      <c r="AH35" s="419"/>
      <c r="AI35" s="419"/>
      <c r="AJ35" s="419"/>
      <c r="AK35" s="420"/>
      <c r="AL35" s="124"/>
      <c r="AM35" s="110"/>
      <c r="AN35" s="4"/>
      <c r="AO35" s="4"/>
      <c r="AP35"/>
      <c r="AQ35" t="s">
        <v>186</v>
      </c>
      <c r="AR35" s="1" t="s">
        <v>187</v>
      </c>
      <c r="AS35" s="1" t="s">
        <v>188</v>
      </c>
      <c r="AT35" s="1" t="s">
        <v>189</v>
      </c>
      <c r="AW35" s="110"/>
      <c r="AX35" s="4"/>
      <c r="AY35" s="4"/>
      <c r="AZ35"/>
      <c r="BA35" t="s">
        <v>186</v>
      </c>
      <c r="BB35" s="1" t="s">
        <v>187</v>
      </c>
      <c r="BC35" s="1" t="s">
        <v>188</v>
      </c>
      <c r="BD35" s="1" t="s">
        <v>189</v>
      </c>
      <c r="BE35"/>
      <c r="BF35"/>
      <c r="BG35"/>
      <c r="BH35">
        <f t="shared" ref="BH35:BH36" si="14">AE28</f>
        <v>0</v>
      </c>
      <c r="BI35">
        <f t="shared" ref="BI35:BI36" si="15">AF28</f>
        <v>0</v>
      </c>
      <c r="BJ35">
        <f t="shared" ref="BJ35:BJ36" si="16">AG28</f>
        <v>0</v>
      </c>
      <c r="BK35">
        <f t="shared" ref="BK35:BK36" si="17">AH28</f>
        <v>0</v>
      </c>
      <c r="BL35">
        <f t="shared" ref="BL35:BL36" si="18">AI28</f>
        <v>0</v>
      </c>
      <c r="BM35">
        <f t="shared" ref="BM35:BM36" si="19">AJ28</f>
        <v>0</v>
      </c>
      <c r="BN35">
        <f t="shared" ref="BN35:BN36" si="20">AK28</f>
        <v>0</v>
      </c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</row>
    <row r="36" spans="28:96" s="1" customFormat="1" ht="35.1" customHeight="1" x14ac:dyDescent="0.25">
      <c r="AB36" s="75"/>
      <c r="AC36" s="82"/>
      <c r="AD36" s="83"/>
      <c r="AE36" s="84"/>
      <c r="AF36" s="84"/>
      <c r="AG36" s="84"/>
      <c r="AH36" s="84"/>
      <c r="AI36" s="84"/>
      <c r="AJ36" s="84"/>
      <c r="AK36" s="84"/>
      <c r="AL36" s="123"/>
      <c r="AM36" s="110" t="s">
        <v>181</v>
      </c>
      <c r="AN36" s="4">
        <f>COUNTIF(AN26:AN32,"A")</f>
        <v>0</v>
      </c>
      <c r="AO36" s="4">
        <f>SUMIF($AN$26:$AN$33,"A",$AO$26:$AO$33)</f>
        <v>0</v>
      </c>
      <c r="AP36" s="4">
        <f>SUMIF($AN$26:$AN$33,"A",$AP$26:$AP$33)</f>
        <v>0</v>
      </c>
      <c r="AQ36">
        <f>ABS(AO36-AP36)</f>
        <v>0</v>
      </c>
      <c r="AR36" s="1" t="str">
        <f>IF(AN36&lt;1,"",IF(AND(AN36=1,AQ36&lt;=25),0,IF(AND(AN36=2,AQ36&lt;=50),0,IF(AND(AN36=3,AQ36&lt;=75),0,1))))</f>
        <v/>
      </c>
      <c r="AS36" s="1" t="str">
        <f>IF(AN36=1,AP36*100/AR26,IF(AN36=2,AP36*100/AR27,IF(AN36=3,AP36*100/AR28,"")))</f>
        <v/>
      </c>
      <c r="AT36" s="1" t="str">
        <f>IF(AN36=1,AP36*2/100,IF(AN36=2,AP36/100,IF(AN36=3,(AP36*2/3)/100,"")))</f>
        <v/>
      </c>
      <c r="AW36" s="110" t="s">
        <v>181</v>
      </c>
      <c r="AX36" s="4">
        <f>COUNTIF(AX26:AX32,"A")</f>
        <v>0</v>
      </c>
      <c r="AY36" s="4">
        <f>SUMIF($AX$26:$AX$32,"A",$AY$26:$AY$32)</f>
        <v>0</v>
      </c>
      <c r="AZ36" s="4">
        <f>SUMIF($AX$26:$AX$32,"A",$AZ$26:$AZ$32)</f>
        <v>0</v>
      </c>
      <c r="BA36">
        <f>ABS(AY36-AZ36)</f>
        <v>0</v>
      </c>
      <c r="BB36" s="1" t="str">
        <f>IF(AX36&lt;1,"",IF(AND(AX36=1,BA36&lt;=25),0,IF(AND(AX36=2,BA36&lt;=50),0,IF(AND(AX36=3,BA36&lt;=75),0,1))))</f>
        <v/>
      </c>
      <c r="BC36" s="1" t="str">
        <f>IF(AX36=1,AZ36*100/BB26,IF(AX36=2,AZ36*100/BB27,IF(AX36=3,AZ36*100/BB28,"")))</f>
        <v/>
      </c>
      <c r="BD36" s="1" t="str">
        <f>IF(AX36=1,AZ36*2/100,IF(AX36=2,AZ36/100,IF(AX36=3,(AZ36*2/3)/100,"")))</f>
        <v/>
      </c>
      <c r="BE36"/>
      <c r="BF36"/>
      <c r="BG36"/>
      <c r="BH36">
        <f t="shared" si="14"/>
        <v>0</v>
      </c>
      <c r="BI36">
        <f t="shared" si="15"/>
        <v>0</v>
      </c>
      <c r="BJ36">
        <f t="shared" si="16"/>
        <v>0</v>
      </c>
      <c r="BK36">
        <f t="shared" si="17"/>
        <v>0</v>
      </c>
      <c r="BL36">
        <f t="shared" si="18"/>
        <v>0</v>
      </c>
      <c r="BM36">
        <f t="shared" si="19"/>
        <v>0</v>
      </c>
      <c r="BN36">
        <f t="shared" si="20"/>
        <v>0</v>
      </c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</row>
    <row r="37" spans="28:96" s="1" customFormat="1" ht="12.75" customHeight="1" x14ac:dyDescent="0.25">
      <c r="AB37" s="75"/>
      <c r="AC37" s="82"/>
      <c r="AD37" s="83"/>
      <c r="AE37" s="84"/>
      <c r="AF37" s="84"/>
      <c r="AG37" s="84"/>
      <c r="AH37" s="84"/>
      <c r="AI37" s="84"/>
      <c r="AJ37" s="84"/>
      <c r="AK37" s="84"/>
      <c r="AL37" s="123"/>
      <c r="AM37" s="110" t="s">
        <v>182</v>
      </c>
      <c r="AN37" s="4">
        <f>COUNTIF(AN26:AN32,"B")</f>
        <v>0</v>
      </c>
      <c r="AO37" s="4">
        <f>SUMIF($AN$26:$AN$33,"B",$AO$26:$AO$33)</f>
        <v>0</v>
      </c>
      <c r="AP37" s="4">
        <f>SUMIF($AN$26:$AN$33,"B",$AP$26:$AP$33)</f>
        <v>0</v>
      </c>
      <c r="AQ37">
        <f t="shared" ref="AQ37:AQ39" si="21">ABS(AO37-AP37)</f>
        <v>0</v>
      </c>
      <c r="AR37" s="1" t="str">
        <f t="shared" ref="AR37:AR39" si="22">IF(AN37&lt;1,"",IF(AND(AN37=1,AQ37&lt;=25),0,IF(AND(AN37=2,AQ37&lt;=50),0,IF(AND(AN37=3,AQ37&lt;=75),0,1))))</f>
        <v/>
      </c>
      <c r="AS37" s="1" t="str">
        <f>IF(AN37=1,AP37*100/AR26,IF(AN37=2,AP37*100/AR27,IF(AN37=3,AP37*100/AR28,"")))</f>
        <v/>
      </c>
      <c r="AT37" s="1" t="str">
        <f t="shared" ref="AT37:AT39" si="23">IF(AN37=1,AP37*2/100,IF(AN37=2,AP37/100,IF(AN37=3,(AP37*2/3)/100,"")))</f>
        <v/>
      </c>
      <c r="AW37" s="110" t="s">
        <v>182</v>
      </c>
      <c r="AX37" s="4">
        <f>COUNTIF(AX26:AX32,"B")</f>
        <v>0</v>
      </c>
      <c r="AY37" s="4">
        <f>SUMIF($AX$26:$AX$32,"B",$AY$26:$AY$32)</f>
        <v>0</v>
      </c>
      <c r="AZ37" s="4">
        <f>SUMIF($AX$26:$AX$32,"B",$AZ$26:$AZ$32)</f>
        <v>0</v>
      </c>
      <c r="BA37">
        <f t="shared" ref="BA37:BA39" si="24">ABS(AY37-AZ37)</f>
        <v>0</v>
      </c>
      <c r="BB37" s="1" t="str">
        <f t="shared" ref="BB37:BB39" si="25">IF(AX37&lt;1,"",IF(AND(AX37=1,BA37&lt;=25),0,IF(AND(AX37=2,BA37&lt;=50),0,IF(AND(AX37=3,BA37&lt;=75),0,1))))</f>
        <v/>
      </c>
      <c r="BC37" s="1" t="str">
        <f>IF(AX37=1,AZ37*100/BB26,IF(AX37=2,AZ37*100/BB27,IF(AX37=3,AZ37*100/BB28,"")))</f>
        <v/>
      </c>
      <c r="BD37" s="1" t="str">
        <f t="shared" ref="BD37:BD39" si="26">IF(AX37=1,AZ37*2/100,IF(AX37=2,AZ37/100,IF(AX37=3,(AZ37*2/3)/100,"")))</f>
        <v/>
      </c>
      <c r="BH37">
        <f>IF(AND(BH35&gt;1,BH36&gt;1),2,1)</f>
        <v>1</v>
      </c>
      <c r="BI37">
        <f t="shared" ref="BI37:BN37" si="27">IF(AND(BI35&gt;1,BI36&gt;1),2,1)</f>
        <v>1</v>
      </c>
      <c r="BJ37">
        <f t="shared" si="27"/>
        <v>1</v>
      </c>
      <c r="BK37">
        <f t="shared" si="27"/>
        <v>1</v>
      </c>
      <c r="BL37">
        <f t="shared" si="27"/>
        <v>1</v>
      </c>
      <c r="BM37">
        <f t="shared" si="27"/>
        <v>1</v>
      </c>
      <c r="BN37">
        <f t="shared" si="27"/>
        <v>1</v>
      </c>
      <c r="BO37"/>
      <c r="BP37"/>
    </row>
    <row r="38" spans="28:96" s="1" customFormat="1" ht="35.1" customHeight="1" x14ac:dyDescent="0.25">
      <c r="AB38" s="75"/>
      <c r="AC38" s="384"/>
      <c r="AD38" s="384"/>
      <c r="AE38" s="384"/>
      <c r="AF38" s="384"/>
      <c r="AG38" s="384"/>
      <c r="AH38" s="384"/>
      <c r="AI38" s="384"/>
      <c r="AJ38" s="384"/>
      <c r="AK38" s="384"/>
      <c r="AL38" s="123"/>
      <c r="AM38" s="110" t="s">
        <v>183</v>
      </c>
      <c r="AN38" s="4">
        <f>COUNTIF(AN26:AN32,"c")</f>
        <v>0</v>
      </c>
      <c r="AO38" s="4">
        <f>SUMIF($AN$26:$AN$33,"C",$AO$26:$AO$33)</f>
        <v>0</v>
      </c>
      <c r="AP38" s="4">
        <f>SUMIF($AN$26:$AN$33,"C",$AP$26:$AP$33)</f>
        <v>0</v>
      </c>
      <c r="AQ38">
        <f t="shared" si="21"/>
        <v>0</v>
      </c>
      <c r="AR38" s="1" t="str">
        <f t="shared" si="22"/>
        <v/>
      </c>
      <c r="AS38" s="1" t="str">
        <f>IF(AN38=1,AP38*100/AR26,IF(AN38=2,AP38*100/AR27,IF(AN38=3,AP38*100/AR28,"")))</f>
        <v/>
      </c>
      <c r="AT38" s="1" t="str">
        <f t="shared" si="23"/>
        <v/>
      </c>
      <c r="AW38" s="110" t="s">
        <v>183</v>
      </c>
      <c r="AX38" s="4">
        <f>COUNTIF(AX26:AX32,"c")</f>
        <v>0</v>
      </c>
      <c r="AY38" s="4">
        <f>SUMIF($AX$26:$AX$32,"C",$AY$26:$AY$32)</f>
        <v>0</v>
      </c>
      <c r="AZ38" s="4">
        <f>SUMIF($AX$26:$AX$32,"C",$AZ$26:$AZ$32)</f>
        <v>0</v>
      </c>
      <c r="BA38">
        <f t="shared" si="24"/>
        <v>0</v>
      </c>
      <c r="BB38" s="1" t="str">
        <f t="shared" si="25"/>
        <v/>
      </c>
      <c r="BC38" s="1" t="str">
        <f>IF(AX38=1,AZ38*100/BB26,IF(AX38=2,AZ38*100/BB27,IF(AX38=3,AZ38*100/BB28,"")))</f>
        <v/>
      </c>
      <c r="BD38" s="1" t="str">
        <f t="shared" si="26"/>
        <v/>
      </c>
      <c r="BH38" s="1">
        <f>(BH35+BH36)/BH37</f>
        <v>0</v>
      </c>
      <c r="BI38" s="1">
        <f t="shared" ref="BI38:BN38" si="28">(BI35+BI36)/BI37</f>
        <v>0</v>
      </c>
      <c r="BJ38" s="1">
        <f t="shared" si="28"/>
        <v>0</v>
      </c>
      <c r="BK38" s="1">
        <f t="shared" si="28"/>
        <v>0</v>
      </c>
      <c r="BL38" s="1">
        <f t="shared" si="28"/>
        <v>0</v>
      </c>
      <c r="BM38" s="1">
        <f t="shared" si="28"/>
        <v>0</v>
      </c>
      <c r="BN38" s="1">
        <f t="shared" si="28"/>
        <v>0</v>
      </c>
      <c r="BO38" s="1">
        <f>BH38+BI38+BJ38+BK38+BL38+BM38+BN38</f>
        <v>0</v>
      </c>
      <c r="BP38"/>
    </row>
    <row r="39" spans="28:96" s="1" customFormat="1" ht="35.1" customHeight="1" x14ac:dyDescent="0.4">
      <c r="AB39" s="75"/>
      <c r="AC39" s="82"/>
      <c r="AD39" s="83"/>
      <c r="AE39" s="84"/>
      <c r="AF39" s="84"/>
      <c r="AG39" s="177" t="s">
        <v>121</v>
      </c>
      <c r="AH39" s="84"/>
      <c r="AI39" s="84"/>
      <c r="AJ39" s="84"/>
      <c r="AK39" s="84"/>
      <c r="AL39" s="123"/>
      <c r="AM39" s="110" t="s">
        <v>184</v>
      </c>
      <c r="AN39" s="4">
        <f>COUNTIF(AN26:AN32,"D")</f>
        <v>0</v>
      </c>
      <c r="AO39" s="4">
        <f>SUMIF($AN$26:$AN$33,"D",$AO$26:$AO$33)</f>
        <v>0</v>
      </c>
      <c r="AP39" s="4">
        <f>SUMIF($AN$26:$AN$33,"D",$AP$26:$AP$33)</f>
        <v>0</v>
      </c>
      <c r="AQ39">
        <f t="shared" si="21"/>
        <v>0</v>
      </c>
      <c r="AR39" s="1" t="str">
        <f t="shared" si="22"/>
        <v/>
      </c>
      <c r="AS39" s="1" t="str">
        <f>IF(AN39=1,AP39*100/AR26,IF(AN39=2,AP39*100/AR27,IF(AN39=3,AP39*100/AR28,"")))</f>
        <v/>
      </c>
      <c r="AT39" s="1" t="str">
        <f t="shared" si="23"/>
        <v/>
      </c>
      <c r="AW39" s="110" t="s">
        <v>184</v>
      </c>
      <c r="AX39" s="4">
        <f>COUNTIF(AX26:AX32,"D")</f>
        <v>0</v>
      </c>
      <c r="AY39" s="4">
        <f>SUMIF($AX$26:$AX$32,"D",$AY$26:$AY$32)</f>
        <v>0</v>
      </c>
      <c r="AZ39" s="4">
        <f>SUMIF($AX$26:$AX$32,"D",$AZ$26:$AZ$32)</f>
        <v>0</v>
      </c>
      <c r="BA39">
        <f t="shared" si="24"/>
        <v>0</v>
      </c>
      <c r="BB39" s="1" t="str">
        <f t="shared" si="25"/>
        <v/>
      </c>
      <c r="BC39" s="1" t="str">
        <f>IF(AX39=1,AZ39*100/BB26,IF(AX39=2,AZ39*100/BB27,IF(AX39=3,AZ39*100/BB28,"")))</f>
        <v/>
      </c>
      <c r="BD39" s="1" t="str">
        <f t="shared" si="26"/>
        <v/>
      </c>
      <c r="BH39"/>
      <c r="BI39"/>
      <c r="BJ39"/>
      <c r="BK39"/>
      <c r="BL39"/>
      <c r="BM39"/>
      <c r="BN39"/>
      <c r="BO39" t="s">
        <v>215</v>
      </c>
      <c r="BP39">
        <f>((BO38*60)/21)/1000</f>
        <v>0</v>
      </c>
    </row>
    <row r="40" spans="28:96" ht="35.1" hidden="1" customHeight="1" x14ac:dyDescent="0.25">
      <c r="AB40" s="178"/>
      <c r="AC40" s="179"/>
      <c r="AD40" s="180"/>
      <c r="AE40" s="181"/>
      <c r="AF40" s="181"/>
      <c r="AG40" s="181"/>
      <c r="AH40" s="181"/>
      <c r="AI40" s="181"/>
      <c r="AJ40" s="181"/>
      <c r="AK40" s="181"/>
      <c r="AL40" s="182"/>
      <c r="AN40" s="184"/>
      <c r="AO40" s="184"/>
      <c r="AP40" s="185"/>
      <c r="AQ40" s="185"/>
    </row>
    <row r="41" spans="28:96" ht="35.1" hidden="1" customHeight="1" thickBot="1" x14ac:dyDescent="0.3">
      <c r="AB41" s="178"/>
      <c r="AC41" s="186"/>
      <c r="AD41" s="186"/>
      <c r="AE41" s="187"/>
      <c r="AF41" s="187"/>
      <c r="AG41" s="187"/>
      <c r="AH41" s="187"/>
      <c r="AI41" s="187"/>
      <c r="AJ41" s="187"/>
      <c r="AK41" s="187"/>
      <c r="AL41" s="182"/>
      <c r="AN41" s="184"/>
      <c r="AO41" s="184"/>
      <c r="AP41" s="185"/>
      <c r="AQ41" s="185"/>
    </row>
    <row r="42" spans="28:96" ht="35.1" hidden="1" customHeight="1" x14ac:dyDescent="0.25">
      <c r="AC42" s="186"/>
      <c r="AD42" s="186"/>
      <c r="AE42" s="188"/>
      <c r="AF42" s="188"/>
      <c r="AG42" s="188"/>
      <c r="AH42" s="188"/>
      <c r="AI42" s="188"/>
      <c r="AJ42" s="188"/>
      <c r="AK42" s="188"/>
      <c r="AL42" s="189"/>
      <c r="AN42" s="411" t="s">
        <v>194</v>
      </c>
      <c r="AO42" s="412"/>
      <c r="AP42" s="413" t="s">
        <v>192</v>
      </c>
      <c r="AQ42" s="412"/>
      <c r="AR42" s="413" t="s">
        <v>193</v>
      </c>
      <c r="AS42" s="412"/>
      <c r="AT42" s="414" t="s">
        <v>195</v>
      </c>
      <c r="AU42" s="415"/>
    </row>
    <row r="43" spans="28:96" ht="35.1" hidden="1" customHeight="1" x14ac:dyDescent="0.25">
      <c r="AL43" s="189"/>
      <c r="AN43" s="401"/>
      <c r="AO43" s="401"/>
      <c r="AP43" s="401"/>
      <c r="AQ43" s="401"/>
      <c r="AR43" s="401"/>
      <c r="AS43" s="401"/>
      <c r="AT43" s="402"/>
      <c r="AU43" s="402"/>
    </row>
    <row r="44" spans="28:96" ht="35.1" hidden="1" customHeight="1" x14ac:dyDescent="0.25">
      <c r="AL44" s="189"/>
      <c r="AN44" s="401" t="s">
        <v>202</v>
      </c>
      <c r="AO44" s="401"/>
      <c r="AP44" s="401" t="s">
        <v>204</v>
      </c>
      <c r="AQ44" s="401"/>
      <c r="AR44" s="401" t="s">
        <v>210</v>
      </c>
      <c r="AS44" s="401"/>
      <c r="AT44" s="402" t="s">
        <v>207</v>
      </c>
      <c r="AU44" s="402"/>
    </row>
    <row r="45" spans="28:96" ht="35.1" hidden="1" customHeight="1" x14ac:dyDescent="0.25">
      <c r="AL45" s="189"/>
      <c r="AN45" s="190" t="s">
        <v>203</v>
      </c>
      <c r="AO45" s="190"/>
      <c r="AP45" s="191" t="s">
        <v>196</v>
      </c>
      <c r="AQ45" s="191"/>
      <c r="AR45" s="190" t="s">
        <v>197</v>
      </c>
      <c r="AS45" s="190"/>
      <c r="AT45" s="190" t="s">
        <v>205</v>
      </c>
      <c r="AU45" s="190"/>
    </row>
    <row r="46" spans="28:96" ht="35.1" hidden="1" customHeight="1" x14ac:dyDescent="0.25">
      <c r="AL46" s="189"/>
      <c r="AN46" s="190" t="s">
        <v>208</v>
      </c>
      <c r="AO46" s="190"/>
      <c r="AP46" s="190" t="s">
        <v>209</v>
      </c>
      <c r="AQ46" s="190"/>
      <c r="AR46" s="190" t="s">
        <v>198</v>
      </c>
      <c r="AS46" s="190"/>
      <c r="AT46" s="192" t="s">
        <v>212</v>
      </c>
      <c r="AU46" s="192"/>
    </row>
    <row r="47" spans="28:96" ht="35.1" hidden="1" customHeight="1" x14ac:dyDescent="0.25">
      <c r="AL47" s="189"/>
      <c r="AN47" s="190" t="s">
        <v>201</v>
      </c>
      <c r="AO47" s="190"/>
      <c r="AP47" s="191" t="s">
        <v>200</v>
      </c>
      <c r="AQ47" s="191"/>
      <c r="AR47" s="190" t="s">
        <v>199</v>
      </c>
      <c r="AS47" s="190"/>
      <c r="AT47" s="190" t="s">
        <v>211</v>
      </c>
      <c r="AU47" s="190"/>
    </row>
    <row r="48" spans="28:96" ht="35.1" hidden="1" customHeight="1" x14ac:dyDescent="0.25">
      <c r="AL48" s="189"/>
      <c r="AN48" s="184"/>
      <c r="AO48" s="184"/>
      <c r="AP48" s="185"/>
      <c r="AQ48" s="185"/>
    </row>
    <row r="49" spans="38:43" ht="35.1" hidden="1" customHeight="1" x14ac:dyDescent="0.25">
      <c r="AL49" s="189"/>
      <c r="AN49" s="184"/>
      <c r="AO49" s="184"/>
      <c r="AP49" s="185"/>
      <c r="AQ49" s="185"/>
    </row>
    <row r="50" spans="38:43" ht="35.1" hidden="1" customHeight="1" x14ac:dyDescent="0.25">
      <c r="AL50" s="189"/>
      <c r="AN50" s="184"/>
      <c r="AO50" s="184"/>
      <c r="AP50" s="185"/>
      <c r="AQ50" s="185"/>
    </row>
    <row r="51" spans="38:43" ht="35.1" hidden="1" customHeight="1" x14ac:dyDescent="0.25">
      <c r="AL51" s="189"/>
      <c r="AN51" s="184"/>
      <c r="AO51" s="184"/>
      <c r="AP51" s="185"/>
      <c r="AQ51" s="185"/>
    </row>
    <row r="52" spans="38:43" ht="35.1" hidden="1" customHeight="1" x14ac:dyDescent="0.25">
      <c r="AL52" s="189"/>
      <c r="AN52" s="184"/>
      <c r="AO52" s="184"/>
      <c r="AP52" s="185"/>
      <c r="AQ52" s="185"/>
    </row>
    <row r="53" spans="38:43" ht="35.1" hidden="1" customHeight="1" x14ac:dyDescent="0.25">
      <c r="AL53" s="189"/>
      <c r="AN53" s="184"/>
      <c r="AO53" s="184"/>
    </row>
    <row r="54" spans="38:43" ht="35.1" hidden="1" customHeight="1" x14ac:dyDescent="0.25">
      <c r="AL54" s="189"/>
      <c r="AN54" s="184"/>
      <c r="AO54" s="184"/>
    </row>
    <row r="55" spans="38:43" ht="35.1" hidden="1" customHeight="1" x14ac:dyDescent="0.25">
      <c r="AL55" s="189"/>
      <c r="AN55" s="184"/>
      <c r="AO55" s="184"/>
    </row>
    <row r="56" spans="38:43" ht="35.1" hidden="1" customHeight="1" x14ac:dyDescent="0.25">
      <c r="AL56" s="189"/>
      <c r="AN56" s="184"/>
      <c r="AO56" s="184"/>
    </row>
    <row r="57" spans="38:43" ht="35.1" hidden="1" customHeight="1" x14ac:dyDescent="0.25">
      <c r="AL57" s="189"/>
      <c r="AN57" s="184"/>
      <c r="AO57" s="184"/>
    </row>
    <row r="58" spans="38:43" hidden="1" x14ac:dyDescent="0.25">
      <c r="AL58" s="189"/>
      <c r="AN58" s="184"/>
      <c r="AO58" s="184"/>
    </row>
    <row r="59" spans="38:43" hidden="1" x14ac:dyDescent="0.25">
      <c r="AL59" s="189"/>
      <c r="AN59" s="184"/>
      <c r="AO59" s="184"/>
    </row>
    <row r="60" spans="38:43" hidden="1" x14ac:dyDescent="0.25">
      <c r="AL60" s="189"/>
      <c r="AN60" s="184"/>
      <c r="AO60" s="184"/>
    </row>
    <row r="61" spans="38:43" hidden="1" x14ac:dyDescent="0.25">
      <c r="AN61" s="184"/>
      <c r="AO61" s="184"/>
    </row>
    <row r="62" spans="38:43" hidden="1" x14ac:dyDescent="0.25">
      <c r="AN62" s="184"/>
      <c r="AO62" s="184"/>
    </row>
    <row r="63" spans="38:43" hidden="1" x14ac:dyDescent="0.25">
      <c r="AN63" s="184"/>
      <c r="AO63" s="184"/>
    </row>
    <row r="64" spans="38:43" hidden="1" x14ac:dyDescent="0.25">
      <c r="AN64" s="184"/>
      <c r="AO64" s="184"/>
    </row>
    <row r="65" spans="40:41" hidden="1" x14ac:dyDescent="0.25">
      <c r="AN65" s="184"/>
      <c r="AO65" s="184"/>
    </row>
    <row r="66" spans="40:41" hidden="1" x14ac:dyDescent="0.25">
      <c r="AN66" s="184"/>
      <c r="AO66" s="184"/>
    </row>
    <row r="67" spans="40:41" hidden="1" x14ac:dyDescent="0.25">
      <c r="AN67" s="184"/>
      <c r="AO67" s="184"/>
    </row>
    <row r="68" spans="40:41" hidden="1" x14ac:dyDescent="0.25">
      <c r="AN68" s="184"/>
      <c r="AO68" s="184"/>
    </row>
    <row r="69" spans="40:41" hidden="1" x14ac:dyDescent="0.25">
      <c r="AN69" s="184"/>
      <c r="AO69" s="184"/>
    </row>
    <row r="70" spans="40:41" hidden="1" x14ac:dyDescent="0.25">
      <c r="AN70" s="184"/>
      <c r="AO70" s="184"/>
    </row>
    <row r="71" spans="40:41" hidden="1" x14ac:dyDescent="0.25">
      <c r="AN71" s="184"/>
      <c r="AO71" s="184"/>
    </row>
    <row r="72" spans="40:41" hidden="1" x14ac:dyDescent="0.25">
      <c r="AN72" s="184"/>
      <c r="AO72" s="184"/>
    </row>
    <row r="73" spans="40:41" hidden="1" x14ac:dyDescent="0.25">
      <c r="AN73" s="184"/>
      <c r="AO73" s="184"/>
    </row>
    <row r="74" spans="40:41" hidden="1" x14ac:dyDescent="0.25">
      <c r="AN74" s="184"/>
      <c r="AO74" s="184"/>
    </row>
    <row r="75" spans="40:41" hidden="1" x14ac:dyDescent="0.25">
      <c r="AN75" s="184"/>
      <c r="AO75" s="184"/>
    </row>
    <row r="76" spans="40:41" hidden="1" x14ac:dyDescent="0.25">
      <c r="AN76" s="184"/>
      <c r="AO76" s="184"/>
    </row>
    <row r="77" spans="40:41" hidden="1" x14ac:dyDescent="0.25">
      <c r="AN77" s="184"/>
      <c r="AO77" s="184"/>
    </row>
    <row r="78" spans="40:41" hidden="1" x14ac:dyDescent="0.25">
      <c r="AN78" s="184"/>
      <c r="AO78" s="184"/>
    </row>
    <row r="79" spans="40:41" hidden="1" x14ac:dyDescent="0.25">
      <c r="AN79" s="184"/>
      <c r="AO79" s="184"/>
    </row>
    <row r="80" spans="40:41" hidden="1" x14ac:dyDescent="0.25">
      <c r="AN80" s="184"/>
      <c r="AO80" s="184"/>
    </row>
    <row r="81" spans="40:41" hidden="1" x14ac:dyDescent="0.25">
      <c r="AN81" s="184"/>
      <c r="AO81" s="184"/>
    </row>
    <row r="82" spans="40:41" hidden="1" x14ac:dyDescent="0.25">
      <c r="AN82" s="184"/>
      <c r="AO82" s="184"/>
    </row>
    <row r="83" spans="40:41" hidden="1" x14ac:dyDescent="0.25">
      <c r="AN83" s="184"/>
      <c r="AO83" s="184"/>
    </row>
    <row r="84" spans="40:41" hidden="1" x14ac:dyDescent="0.25">
      <c r="AN84" s="184"/>
      <c r="AO84" s="184"/>
    </row>
    <row r="85" spans="40:41" hidden="1" x14ac:dyDescent="0.25">
      <c r="AN85" s="184"/>
      <c r="AO85" s="184"/>
    </row>
    <row r="86" spans="40:41" hidden="1" x14ac:dyDescent="0.25">
      <c r="AN86" s="184"/>
      <c r="AO86" s="184"/>
    </row>
    <row r="87" spans="40:41" hidden="1" x14ac:dyDescent="0.25">
      <c r="AN87" s="184"/>
      <c r="AO87" s="184"/>
    </row>
    <row r="88" spans="40:41" hidden="1" x14ac:dyDescent="0.25">
      <c r="AN88" s="184"/>
      <c r="AO88" s="184"/>
    </row>
    <row r="89" spans="40:41" hidden="1" x14ac:dyDescent="0.25">
      <c r="AN89" s="184"/>
      <c r="AO89" s="184"/>
    </row>
    <row r="90" spans="40:41" hidden="1" x14ac:dyDescent="0.25">
      <c r="AN90" s="184"/>
      <c r="AO90" s="184"/>
    </row>
    <row r="91" spans="40:41" hidden="1" x14ac:dyDescent="0.25">
      <c r="AN91" s="184"/>
      <c r="AO91" s="184"/>
    </row>
    <row r="92" spans="40:41" hidden="1" x14ac:dyDescent="0.25">
      <c r="AN92" s="184"/>
      <c r="AO92" s="184"/>
    </row>
    <row r="93" spans="40:41" hidden="1" x14ac:dyDescent="0.25">
      <c r="AN93" s="184"/>
      <c r="AO93" s="184"/>
    </row>
    <row r="94" spans="40:41" hidden="1" x14ac:dyDescent="0.25">
      <c r="AN94" s="184"/>
      <c r="AO94" s="184"/>
    </row>
    <row r="95" spans="40:41" hidden="1" x14ac:dyDescent="0.25">
      <c r="AN95" s="184"/>
      <c r="AO95" s="184"/>
    </row>
    <row r="96" spans="40:41" hidden="1" x14ac:dyDescent="0.25">
      <c r="AN96" s="184"/>
      <c r="AO96" s="184"/>
    </row>
    <row r="97" spans="40:41" hidden="1" x14ac:dyDescent="0.25">
      <c r="AN97" s="184"/>
      <c r="AO97" s="184"/>
    </row>
    <row r="98" spans="40:41" hidden="1" x14ac:dyDescent="0.25">
      <c r="AN98" s="184"/>
      <c r="AO98" s="184"/>
    </row>
    <row r="99" spans="40:41" hidden="1" x14ac:dyDescent="0.25">
      <c r="AN99" s="184"/>
      <c r="AO99" s="184"/>
    </row>
    <row r="100" spans="40:41" hidden="1" x14ac:dyDescent="0.25">
      <c r="AN100" s="184"/>
      <c r="AO100" s="184"/>
    </row>
    <row r="101" spans="40:41" hidden="1" x14ac:dyDescent="0.25">
      <c r="AN101" s="184"/>
      <c r="AO101" s="184"/>
    </row>
    <row r="102" spans="40:41" hidden="1" x14ac:dyDescent="0.25">
      <c r="AN102" s="184"/>
      <c r="AO102" s="184"/>
    </row>
    <row r="103" spans="40:41" hidden="1" x14ac:dyDescent="0.25">
      <c r="AN103" s="184"/>
      <c r="AO103" s="184"/>
    </row>
    <row r="104" spans="40:41" hidden="1" x14ac:dyDescent="0.25">
      <c r="AN104" s="184"/>
      <c r="AO104" s="184"/>
    </row>
    <row r="105" spans="40:41" hidden="1" x14ac:dyDescent="0.25">
      <c r="AN105" s="184"/>
      <c r="AO105" s="184"/>
    </row>
    <row r="106" spans="40:41" hidden="1" x14ac:dyDescent="0.25">
      <c r="AN106" s="184"/>
      <c r="AO106" s="184"/>
    </row>
    <row r="107" spans="40:41" hidden="1" x14ac:dyDescent="0.25">
      <c r="AN107" s="184"/>
      <c r="AO107" s="184"/>
    </row>
    <row r="108" spans="40:41" hidden="1" x14ac:dyDescent="0.25">
      <c r="AN108" s="184"/>
      <c r="AO108" s="184"/>
    </row>
    <row r="109" spans="40:41" hidden="1" x14ac:dyDescent="0.25">
      <c r="AN109" s="184"/>
      <c r="AO109" s="184"/>
    </row>
    <row r="110" spans="40:41" hidden="1" x14ac:dyDescent="0.25">
      <c r="AN110" s="184"/>
      <c r="AO110" s="184"/>
    </row>
    <row r="111" spans="40:41" hidden="1" x14ac:dyDescent="0.25">
      <c r="AN111" s="184"/>
      <c r="AO111" s="184"/>
    </row>
    <row r="112" spans="40:41" hidden="1" x14ac:dyDescent="0.25">
      <c r="AN112" s="184"/>
      <c r="AO112" s="184"/>
    </row>
    <row r="113" spans="40:41" hidden="1" x14ac:dyDescent="0.25">
      <c r="AN113" s="184"/>
      <c r="AO113" s="184"/>
    </row>
    <row r="114" spans="40:41" hidden="1" x14ac:dyDescent="0.25">
      <c r="AN114" s="184"/>
      <c r="AO114" s="184"/>
    </row>
    <row r="115" spans="40:41" hidden="1" x14ac:dyDescent="0.25">
      <c r="AN115" s="184"/>
      <c r="AO115" s="184"/>
    </row>
    <row r="116" spans="40:41" hidden="1" x14ac:dyDescent="0.25">
      <c r="AN116" s="184"/>
      <c r="AO116" s="184"/>
    </row>
    <row r="117" spans="40:41" hidden="1" x14ac:dyDescent="0.25">
      <c r="AN117" s="184"/>
      <c r="AO117" s="184"/>
    </row>
    <row r="118" spans="40:41" hidden="1" x14ac:dyDescent="0.25">
      <c r="AN118" s="184"/>
      <c r="AO118" s="184"/>
    </row>
    <row r="119" spans="40:41" hidden="1" x14ac:dyDescent="0.25">
      <c r="AN119" s="184"/>
      <c r="AO119" s="184"/>
    </row>
    <row r="120" spans="40:41" hidden="1" x14ac:dyDescent="0.25">
      <c r="AN120" s="184"/>
      <c r="AO120" s="184"/>
    </row>
    <row r="121" spans="40:41" hidden="1" x14ac:dyDescent="0.25">
      <c r="AN121" s="184"/>
      <c r="AO121" s="184"/>
    </row>
    <row r="122" spans="40:41" hidden="1" x14ac:dyDescent="0.25">
      <c r="AN122" s="184"/>
      <c r="AO122" s="184"/>
    </row>
    <row r="123" spans="40:41" hidden="1" x14ac:dyDescent="0.25">
      <c r="AN123" s="184"/>
      <c r="AO123" s="184"/>
    </row>
    <row r="124" spans="40:41" hidden="1" x14ac:dyDescent="0.25">
      <c r="AN124" s="184"/>
      <c r="AO124" s="184"/>
    </row>
    <row r="125" spans="40:41" hidden="1" x14ac:dyDescent="0.25">
      <c r="AN125" s="184"/>
      <c r="AO125" s="184"/>
    </row>
    <row r="126" spans="40:41" hidden="1" x14ac:dyDescent="0.25">
      <c r="AN126" s="184"/>
      <c r="AO126" s="184"/>
    </row>
    <row r="127" spans="40:41" hidden="1" x14ac:dyDescent="0.25">
      <c r="AN127" s="184"/>
      <c r="AO127" s="184"/>
    </row>
    <row r="128" spans="40:41" hidden="1" x14ac:dyDescent="0.25">
      <c r="AN128" s="184"/>
      <c r="AO128" s="184"/>
    </row>
    <row r="129" spans="40:41" hidden="1" x14ac:dyDescent="0.25">
      <c r="AN129" s="184"/>
      <c r="AO129" s="184"/>
    </row>
    <row r="130" spans="40:41" hidden="1" x14ac:dyDescent="0.25">
      <c r="AN130" s="184"/>
      <c r="AO130" s="184"/>
    </row>
    <row r="131" spans="40:41" hidden="1" x14ac:dyDescent="0.25">
      <c r="AN131" s="184"/>
      <c r="AO131" s="184"/>
    </row>
    <row r="132" spans="40:41" hidden="1" x14ac:dyDescent="0.25">
      <c r="AN132" s="184"/>
      <c r="AO132" s="184"/>
    </row>
    <row r="133" spans="40:41" hidden="1" x14ac:dyDescent="0.25">
      <c r="AN133" s="184"/>
      <c r="AO133" s="184"/>
    </row>
    <row r="134" spans="40:41" hidden="1" x14ac:dyDescent="0.25">
      <c r="AN134" s="184"/>
      <c r="AO134" s="184"/>
    </row>
    <row r="135" spans="40:41" hidden="1" x14ac:dyDescent="0.25">
      <c r="AN135" s="184"/>
      <c r="AO135" s="184"/>
    </row>
    <row r="136" spans="40:41" hidden="1" x14ac:dyDescent="0.25">
      <c r="AN136" s="184"/>
      <c r="AO136" s="184"/>
    </row>
    <row r="137" spans="40:41" hidden="1" x14ac:dyDescent="0.25">
      <c r="AN137" s="184"/>
      <c r="AO137" s="184"/>
    </row>
    <row r="138" spans="40:41" hidden="1" x14ac:dyDescent="0.25">
      <c r="AN138" s="184"/>
      <c r="AO138" s="184"/>
    </row>
    <row r="139" spans="40:41" hidden="1" x14ac:dyDescent="0.25">
      <c r="AN139" s="184"/>
      <c r="AO139" s="184"/>
    </row>
    <row r="140" spans="40:41" hidden="1" x14ac:dyDescent="0.25">
      <c r="AN140" s="184"/>
      <c r="AO140" s="184"/>
    </row>
    <row r="141" spans="40:41" hidden="1" x14ac:dyDescent="0.25">
      <c r="AN141" s="184"/>
      <c r="AO141" s="184"/>
    </row>
    <row r="142" spans="40:41" hidden="1" x14ac:dyDescent="0.25">
      <c r="AN142" s="184"/>
      <c r="AO142" s="184"/>
    </row>
    <row r="143" spans="40:41" hidden="1" x14ac:dyDescent="0.25">
      <c r="AN143" s="184"/>
      <c r="AO143" s="184"/>
    </row>
    <row r="144" spans="40:41" hidden="1" x14ac:dyDescent="0.25">
      <c r="AN144" s="184"/>
      <c r="AO144" s="184"/>
    </row>
    <row r="145" spans="40:41" hidden="1" x14ac:dyDescent="0.25">
      <c r="AN145" s="184"/>
      <c r="AO145" s="184"/>
    </row>
    <row r="146" spans="40:41" hidden="1" x14ac:dyDescent="0.25">
      <c r="AN146" s="184"/>
      <c r="AO146" s="184"/>
    </row>
    <row r="147" spans="40:41" hidden="1" x14ac:dyDescent="0.25">
      <c r="AN147" s="184"/>
      <c r="AO147" s="184"/>
    </row>
    <row r="148" spans="40:41" hidden="1" x14ac:dyDescent="0.25">
      <c r="AN148" s="184"/>
      <c r="AO148" s="184"/>
    </row>
    <row r="149" spans="40:41" hidden="1" x14ac:dyDescent="0.25">
      <c r="AN149" s="184"/>
      <c r="AO149" s="184"/>
    </row>
    <row r="150" spans="40:41" hidden="1" x14ac:dyDescent="0.25">
      <c r="AN150" s="184"/>
      <c r="AO150" s="184"/>
    </row>
    <row r="151" spans="40:41" hidden="1" x14ac:dyDescent="0.25">
      <c r="AN151" s="184"/>
      <c r="AO151" s="184"/>
    </row>
    <row r="152" spans="40:41" hidden="1" x14ac:dyDescent="0.25">
      <c r="AN152" s="184"/>
      <c r="AO152" s="184"/>
    </row>
    <row r="153" spans="40:41" hidden="1" x14ac:dyDescent="0.25">
      <c r="AN153" s="184"/>
      <c r="AO153" s="184"/>
    </row>
    <row r="154" spans="40:41" hidden="1" x14ac:dyDescent="0.25">
      <c r="AN154" s="184"/>
      <c r="AO154" s="184"/>
    </row>
    <row r="155" spans="40:41" hidden="1" x14ac:dyDescent="0.25">
      <c r="AN155" s="184"/>
      <c r="AO155" s="184"/>
    </row>
    <row r="156" spans="40:41" hidden="1" x14ac:dyDescent="0.25">
      <c r="AN156" s="184"/>
      <c r="AO156" s="184"/>
    </row>
    <row r="157" spans="40:41" hidden="1" x14ac:dyDescent="0.25">
      <c r="AN157" s="184"/>
      <c r="AO157" s="184"/>
    </row>
    <row r="158" spans="40:41" hidden="1" x14ac:dyDescent="0.25">
      <c r="AN158" s="184"/>
      <c r="AO158" s="184"/>
    </row>
    <row r="159" spans="40:41" hidden="1" x14ac:dyDescent="0.25">
      <c r="AN159" s="184"/>
      <c r="AO159" s="184"/>
    </row>
    <row r="160" spans="40:41" hidden="1" x14ac:dyDescent="0.25">
      <c r="AN160" s="184"/>
      <c r="AO160" s="184"/>
    </row>
    <row r="161" spans="40:41" hidden="1" x14ac:dyDescent="0.25">
      <c r="AN161" s="184"/>
      <c r="AO161" s="184"/>
    </row>
    <row r="162" spans="40:41" hidden="1" x14ac:dyDescent="0.25">
      <c r="AN162" s="184"/>
      <c r="AO162" s="184"/>
    </row>
    <row r="163" spans="40:41" hidden="1" x14ac:dyDescent="0.25">
      <c r="AN163" s="184"/>
      <c r="AO163" s="184"/>
    </row>
    <row r="164" spans="40:41" hidden="1" x14ac:dyDescent="0.25">
      <c r="AN164" s="184"/>
      <c r="AO164" s="184"/>
    </row>
    <row r="165" spans="40:41" hidden="1" x14ac:dyDescent="0.25">
      <c r="AN165" s="184"/>
      <c r="AO165" s="184"/>
    </row>
    <row r="166" spans="40:41" hidden="1" x14ac:dyDescent="0.25">
      <c r="AN166" s="184"/>
      <c r="AO166" s="184"/>
    </row>
    <row r="167" spans="40:41" hidden="1" x14ac:dyDescent="0.25">
      <c r="AN167" s="184"/>
      <c r="AO167" s="184"/>
    </row>
    <row r="168" spans="40:41" hidden="1" x14ac:dyDescent="0.25">
      <c r="AN168" s="184"/>
      <c r="AO168" s="184"/>
    </row>
    <row r="169" spans="40:41" hidden="1" x14ac:dyDescent="0.25">
      <c r="AN169" s="184"/>
      <c r="AO169" s="184"/>
    </row>
    <row r="170" spans="40:41" hidden="1" x14ac:dyDescent="0.25">
      <c r="AN170" s="184"/>
      <c r="AO170" s="184"/>
    </row>
    <row r="171" spans="40:41" hidden="1" x14ac:dyDescent="0.25">
      <c r="AN171" s="184"/>
      <c r="AO171" s="184"/>
    </row>
    <row r="172" spans="40:41" hidden="1" x14ac:dyDescent="0.25">
      <c r="AN172" s="184"/>
      <c r="AO172" s="184"/>
    </row>
    <row r="173" spans="40:41" hidden="1" x14ac:dyDescent="0.25">
      <c r="AN173" s="184"/>
      <c r="AO173" s="184"/>
    </row>
    <row r="174" spans="40:41" hidden="1" x14ac:dyDescent="0.25">
      <c r="AN174" s="184"/>
      <c r="AO174" s="184"/>
    </row>
    <row r="175" spans="40:41" hidden="1" x14ac:dyDescent="0.25">
      <c r="AN175" s="184"/>
      <c r="AO175" s="184"/>
    </row>
    <row r="176" spans="40:41" hidden="1" x14ac:dyDescent="0.25">
      <c r="AN176" s="184"/>
      <c r="AO176" s="184"/>
    </row>
    <row r="177" spans="40:41" hidden="1" x14ac:dyDescent="0.25">
      <c r="AN177" s="184"/>
      <c r="AO177" s="184"/>
    </row>
    <row r="178" spans="40:41" hidden="1" x14ac:dyDescent="0.25">
      <c r="AN178" s="184"/>
      <c r="AO178" s="184"/>
    </row>
    <row r="179" spans="40:41" hidden="1" x14ac:dyDescent="0.25">
      <c r="AN179" s="184"/>
      <c r="AO179" s="184"/>
    </row>
    <row r="180" spans="40:41" hidden="1" x14ac:dyDescent="0.25">
      <c r="AN180" s="184"/>
      <c r="AO180" s="184"/>
    </row>
    <row r="181" spans="40:41" hidden="1" x14ac:dyDescent="0.25">
      <c r="AN181" s="184"/>
      <c r="AO181" s="184"/>
    </row>
    <row r="182" spans="40:41" hidden="1" x14ac:dyDescent="0.25">
      <c r="AN182" s="184"/>
      <c r="AO182" s="184"/>
    </row>
    <row r="183" spans="40:41" hidden="1" x14ac:dyDescent="0.25">
      <c r="AN183" s="184"/>
      <c r="AO183" s="184"/>
    </row>
    <row r="184" spans="40:41" hidden="1" x14ac:dyDescent="0.25">
      <c r="AN184" s="184"/>
      <c r="AO184" s="184"/>
    </row>
    <row r="185" spans="40:41" hidden="1" x14ac:dyDescent="0.25">
      <c r="AN185" s="184"/>
      <c r="AO185" s="184"/>
    </row>
    <row r="186" spans="40:41" hidden="1" x14ac:dyDescent="0.25">
      <c r="AN186" s="184"/>
      <c r="AO186" s="184"/>
    </row>
    <row r="187" spans="40:41" hidden="1" x14ac:dyDescent="0.25">
      <c r="AN187" s="184"/>
      <c r="AO187" s="184"/>
    </row>
    <row r="188" spans="40:41" hidden="1" x14ac:dyDescent="0.25">
      <c r="AN188" s="184"/>
      <c r="AO188" s="184"/>
    </row>
    <row r="189" spans="40:41" hidden="1" x14ac:dyDescent="0.25">
      <c r="AN189" s="184"/>
      <c r="AO189" s="184"/>
    </row>
    <row r="190" spans="40:41" hidden="1" x14ac:dyDescent="0.25">
      <c r="AN190" s="184"/>
      <c r="AO190" s="184"/>
    </row>
    <row r="191" spans="40:41" hidden="1" x14ac:dyDescent="0.25">
      <c r="AN191" s="184"/>
      <c r="AO191" s="184"/>
    </row>
    <row r="192" spans="40:41" hidden="1" x14ac:dyDescent="0.25">
      <c r="AN192" s="184"/>
      <c r="AO192" s="184"/>
    </row>
    <row r="193" spans="40:41" hidden="1" x14ac:dyDescent="0.25">
      <c r="AN193" s="184"/>
      <c r="AO193" s="184"/>
    </row>
    <row r="194" spans="40:41" hidden="1" x14ac:dyDescent="0.25">
      <c r="AN194" s="184"/>
      <c r="AO194" s="184"/>
    </row>
    <row r="195" spans="40:41" hidden="1" x14ac:dyDescent="0.25">
      <c r="AN195" s="184"/>
      <c r="AO195" s="184"/>
    </row>
    <row r="196" spans="40:41" hidden="1" x14ac:dyDescent="0.25">
      <c r="AN196" s="184"/>
      <c r="AO196" s="184"/>
    </row>
    <row r="197" spans="40:41" hidden="1" x14ac:dyDescent="0.25">
      <c r="AN197" s="184"/>
      <c r="AO197" s="184"/>
    </row>
    <row r="198" spans="40:41" hidden="1" x14ac:dyDescent="0.25">
      <c r="AN198" s="184"/>
      <c r="AO198" s="184"/>
    </row>
    <row r="199" spans="40:41" hidden="1" x14ac:dyDescent="0.25">
      <c r="AN199" s="184"/>
      <c r="AO199" s="184"/>
    </row>
    <row r="200" spans="40:41" hidden="1" x14ac:dyDescent="0.25">
      <c r="AN200" s="184"/>
      <c r="AO200" s="184"/>
    </row>
    <row r="201" spans="40:41" hidden="1" x14ac:dyDescent="0.25">
      <c r="AN201" s="184"/>
      <c r="AO201" s="184"/>
    </row>
    <row r="202" spans="40:41" hidden="1" x14ac:dyDescent="0.25">
      <c r="AN202" s="184"/>
      <c r="AO202" s="184"/>
    </row>
    <row r="203" spans="40:41" hidden="1" x14ac:dyDescent="0.25">
      <c r="AN203" s="184"/>
      <c r="AO203" s="184"/>
    </row>
    <row r="204" spans="40:41" hidden="1" x14ac:dyDescent="0.25">
      <c r="AN204" s="184"/>
      <c r="AO204" s="184"/>
    </row>
    <row r="205" spans="40:41" hidden="1" x14ac:dyDescent="0.25">
      <c r="AN205" s="184"/>
      <c r="AO205" s="184"/>
    </row>
    <row r="206" spans="40:41" hidden="1" x14ac:dyDescent="0.25">
      <c r="AN206" s="184"/>
      <c r="AO206" s="184"/>
    </row>
    <row r="207" spans="40:41" hidden="1" x14ac:dyDescent="0.25">
      <c r="AN207" s="184"/>
      <c r="AO207" s="184"/>
    </row>
    <row r="208" spans="40:41" hidden="1" x14ac:dyDescent="0.25">
      <c r="AN208" s="184"/>
      <c r="AO208" s="184"/>
    </row>
    <row r="209" spans="40:41" hidden="1" x14ac:dyDescent="0.25">
      <c r="AN209" s="184"/>
      <c r="AO209" s="184"/>
    </row>
    <row r="210" spans="40:41" hidden="1" x14ac:dyDescent="0.25">
      <c r="AN210" s="184"/>
      <c r="AO210" s="184"/>
    </row>
    <row r="211" spans="40:41" hidden="1" x14ac:dyDescent="0.25">
      <c r="AN211" s="184"/>
      <c r="AO211" s="184"/>
    </row>
    <row r="212" spans="40:41" hidden="1" x14ac:dyDescent="0.25">
      <c r="AN212" s="184"/>
      <c r="AO212" s="184"/>
    </row>
    <row r="213" spans="40:41" hidden="1" x14ac:dyDescent="0.25">
      <c r="AN213" s="184"/>
      <c r="AO213" s="184"/>
    </row>
    <row r="214" spans="40:41" hidden="1" x14ac:dyDescent="0.25">
      <c r="AN214" s="184"/>
      <c r="AO214" s="184"/>
    </row>
    <row r="215" spans="40:41" hidden="1" x14ac:dyDescent="0.25">
      <c r="AN215" s="184"/>
      <c r="AO215" s="184"/>
    </row>
    <row r="216" spans="40:41" hidden="1" x14ac:dyDescent="0.25">
      <c r="AN216" s="184"/>
      <c r="AO216" s="184"/>
    </row>
    <row r="217" spans="40:41" hidden="1" x14ac:dyDescent="0.25">
      <c r="AN217" s="184"/>
      <c r="AO217" s="184"/>
    </row>
    <row r="218" spans="40:41" hidden="1" x14ac:dyDescent="0.25">
      <c r="AN218" s="184"/>
      <c r="AO218" s="184"/>
    </row>
    <row r="219" spans="40:41" hidden="1" x14ac:dyDescent="0.25">
      <c r="AN219" s="184"/>
      <c r="AO219" s="184"/>
    </row>
    <row r="220" spans="40:41" hidden="1" x14ac:dyDescent="0.25">
      <c r="AN220" s="184"/>
      <c r="AO220" s="184"/>
    </row>
    <row r="221" spans="40:41" hidden="1" x14ac:dyDescent="0.25">
      <c r="AN221" s="184"/>
      <c r="AO221" s="184"/>
    </row>
    <row r="222" spans="40:41" hidden="1" x14ac:dyDescent="0.25">
      <c r="AN222" s="184"/>
      <c r="AO222" s="184"/>
    </row>
    <row r="223" spans="40:41" hidden="1" x14ac:dyDescent="0.25">
      <c r="AN223" s="184"/>
      <c r="AO223" s="184"/>
    </row>
    <row r="224" spans="40:41" hidden="1" x14ac:dyDescent="0.25">
      <c r="AN224" s="184"/>
      <c r="AO224" s="184"/>
    </row>
    <row r="225" spans="40:41" hidden="1" x14ac:dyDescent="0.25">
      <c r="AN225" s="184"/>
      <c r="AO225" s="184"/>
    </row>
    <row r="226" spans="40:41" hidden="1" x14ac:dyDescent="0.25">
      <c r="AN226" s="184"/>
      <c r="AO226" s="184"/>
    </row>
    <row r="227" spans="40:41" hidden="1" x14ac:dyDescent="0.25">
      <c r="AN227" s="184"/>
      <c r="AO227" s="184"/>
    </row>
    <row r="228" spans="40:41" hidden="1" x14ac:dyDescent="0.25">
      <c r="AN228" s="184"/>
      <c r="AO228" s="184"/>
    </row>
    <row r="229" spans="40:41" hidden="1" x14ac:dyDescent="0.25">
      <c r="AN229" s="184"/>
      <c r="AO229" s="184"/>
    </row>
    <row r="230" spans="40:41" hidden="1" x14ac:dyDescent="0.25">
      <c r="AN230" s="184"/>
      <c r="AO230" s="184"/>
    </row>
    <row r="231" spans="40:41" hidden="1" x14ac:dyDescent="0.25">
      <c r="AN231" s="184"/>
      <c r="AO231" s="184"/>
    </row>
    <row r="232" spans="40:41" hidden="1" x14ac:dyDescent="0.25">
      <c r="AN232" s="184"/>
      <c r="AO232" s="184"/>
    </row>
    <row r="233" spans="40:41" hidden="1" x14ac:dyDescent="0.25">
      <c r="AN233" s="184"/>
      <c r="AO233" s="184"/>
    </row>
    <row r="234" spans="40:41" hidden="1" x14ac:dyDescent="0.25">
      <c r="AN234" s="184"/>
      <c r="AO234" s="184"/>
    </row>
    <row r="235" spans="40:41" hidden="1" x14ac:dyDescent="0.25">
      <c r="AN235" s="184"/>
      <c r="AO235" s="184"/>
    </row>
    <row r="236" spans="40:41" hidden="1" x14ac:dyDescent="0.25">
      <c r="AN236" s="184"/>
      <c r="AO236" s="184"/>
    </row>
    <row r="237" spans="40:41" hidden="1" x14ac:dyDescent="0.25">
      <c r="AN237" s="184"/>
      <c r="AO237" s="184"/>
    </row>
    <row r="238" spans="40:41" hidden="1" x14ac:dyDescent="0.25">
      <c r="AN238" s="184"/>
      <c r="AO238" s="184"/>
    </row>
    <row r="239" spans="40:41" hidden="1" x14ac:dyDescent="0.25">
      <c r="AN239" s="184"/>
      <c r="AO239" s="184"/>
    </row>
    <row r="240" spans="40:41" hidden="1" x14ac:dyDescent="0.25">
      <c r="AN240" s="184"/>
      <c r="AO240" s="184"/>
    </row>
    <row r="241" spans="40:41" hidden="1" x14ac:dyDescent="0.25">
      <c r="AN241" s="184"/>
      <c r="AO241" s="184"/>
    </row>
    <row r="242" spans="40:41" hidden="1" x14ac:dyDescent="0.25">
      <c r="AN242" s="184"/>
      <c r="AO242" s="184"/>
    </row>
    <row r="243" spans="40:41" hidden="1" x14ac:dyDescent="0.25">
      <c r="AN243" s="184"/>
      <c r="AO243" s="184"/>
    </row>
    <row r="244" spans="40:41" hidden="1" x14ac:dyDescent="0.25">
      <c r="AN244" s="184"/>
      <c r="AO244" s="184"/>
    </row>
    <row r="245" spans="40:41" hidden="1" x14ac:dyDescent="0.25">
      <c r="AN245" s="184"/>
      <c r="AO245" s="184"/>
    </row>
    <row r="246" spans="40:41" hidden="1" x14ac:dyDescent="0.25">
      <c r="AN246" s="184"/>
      <c r="AO246" s="184"/>
    </row>
    <row r="247" spans="40:41" hidden="1" x14ac:dyDescent="0.25">
      <c r="AN247" s="184"/>
      <c r="AO247" s="184"/>
    </row>
    <row r="248" spans="40:41" hidden="1" x14ac:dyDescent="0.25">
      <c r="AN248" s="184"/>
      <c r="AO248" s="184"/>
    </row>
    <row r="249" spans="40:41" hidden="1" x14ac:dyDescent="0.25">
      <c r="AN249" s="184"/>
      <c r="AO249" s="184"/>
    </row>
    <row r="250" spans="40:41" hidden="1" x14ac:dyDescent="0.25">
      <c r="AN250" s="184"/>
      <c r="AO250" s="184"/>
    </row>
    <row r="251" spans="40:41" hidden="1" x14ac:dyDescent="0.25">
      <c r="AN251" s="184"/>
      <c r="AO251" s="184"/>
    </row>
    <row r="252" spans="40:41" hidden="1" x14ac:dyDescent="0.25">
      <c r="AN252" s="184"/>
      <c r="AO252" s="184"/>
    </row>
    <row r="253" spans="40:41" hidden="1" x14ac:dyDescent="0.25">
      <c r="AN253" s="184"/>
      <c r="AO253" s="184"/>
    </row>
    <row r="254" spans="40:41" hidden="1" x14ac:dyDescent="0.25">
      <c r="AN254" s="184"/>
      <c r="AO254" s="184"/>
    </row>
    <row r="255" spans="40:41" hidden="1" x14ac:dyDescent="0.25">
      <c r="AN255" s="184"/>
      <c r="AO255" s="184"/>
    </row>
    <row r="256" spans="40:41" hidden="1" x14ac:dyDescent="0.25">
      <c r="AN256" s="184"/>
      <c r="AO256" s="184"/>
    </row>
    <row r="257" spans="40:41" hidden="1" x14ac:dyDescent="0.25">
      <c r="AN257" s="184"/>
      <c r="AO257" s="184"/>
    </row>
    <row r="258" spans="40:41" hidden="1" x14ac:dyDescent="0.25">
      <c r="AN258" s="184"/>
      <c r="AO258" s="184"/>
    </row>
    <row r="259" spans="40:41" hidden="1" x14ac:dyDescent="0.25">
      <c r="AN259" s="184"/>
      <c r="AO259" s="184"/>
    </row>
    <row r="260" spans="40:41" hidden="1" x14ac:dyDescent="0.25">
      <c r="AN260" s="184"/>
      <c r="AO260" s="184"/>
    </row>
    <row r="261" spans="40:41" hidden="1" x14ac:dyDescent="0.25">
      <c r="AN261" s="184"/>
      <c r="AO261" s="184"/>
    </row>
    <row r="262" spans="40:41" hidden="1" x14ac:dyDescent="0.25"/>
    <row r="263" spans="40:41" hidden="1" x14ac:dyDescent="0.25">
      <c r="AN263" s="184"/>
      <c r="AO263" s="184"/>
    </row>
    <row r="264" spans="40:41" hidden="1" x14ac:dyDescent="0.25">
      <c r="AN264" s="184"/>
      <c r="AO264" s="184"/>
    </row>
  </sheetData>
  <sheetProtection sheet="1" objects="1" scenarios="1"/>
  <mergeCells count="60">
    <mergeCell ref="AK1:AL1"/>
    <mergeCell ref="AC2:AK2"/>
    <mergeCell ref="AE3:AI3"/>
    <mergeCell ref="AC5:AK5"/>
    <mergeCell ref="AC7:AC11"/>
    <mergeCell ref="AD7:AE7"/>
    <mergeCell ref="AF7:AG7"/>
    <mergeCell ref="AH7:AI7"/>
    <mergeCell ref="AJ7:AK7"/>
    <mergeCell ref="AD8:AE8"/>
    <mergeCell ref="AF8:AG8"/>
    <mergeCell ref="AH8:AI8"/>
    <mergeCell ref="AJ8:AK8"/>
    <mergeCell ref="AW9:AW17"/>
    <mergeCell ref="AW26:AW34"/>
    <mergeCell ref="AC12:AC16"/>
    <mergeCell ref="AC18:AK18"/>
    <mergeCell ref="AC22:AK22"/>
    <mergeCell ref="AC24:AC28"/>
    <mergeCell ref="AD24:AE24"/>
    <mergeCell ref="AF24:AG24"/>
    <mergeCell ref="AH24:AI24"/>
    <mergeCell ref="AJ24:AK24"/>
    <mergeCell ref="AD25:AE25"/>
    <mergeCell ref="AF25:AG25"/>
    <mergeCell ref="AH25:AI25"/>
    <mergeCell ref="AC29:AC33"/>
    <mergeCell ref="AM9:AM17"/>
    <mergeCell ref="AJ25:AK25"/>
    <mergeCell ref="AN42:AO42"/>
    <mergeCell ref="AP42:AQ42"/>
    <mergeCell ref="AR42:AS42"/>
    <mergeCell ref="AT42:AU42"/>
    <mergeCell ref="AJ33:AK33"/>
    <mergeCell ref="AM26:AM34"/>
    <mergeCell ref="AC38:AK38"/>
    <mergeCell ref="AC35:AK35"/>
    <mergeCell ref="AF32:AG32"/>
    <mergeCell ref="AH32:AI32"/>
    <mergeCell ref="AJ32:AK32"/>
    <mergeCell ref="AD33:AE33"/>
    <mergeCell ref="AF33:AG33"/>
    <mergeCell ref="AH33:AI33"/>
    <mergeCell ref="AD32:AE32"/>
    <mergeCell ref="AD15:AE15"/>
    <mergeCell ref="AF15:AG15"/>
    <mergeCell ref="AH15:AI15"/>
    <mergeCell ref="AJ15:AK15"/>
    <mergeCell ref="AD16:AE16"/>
    <mergeCell ref="AF16:AG16"/>
    <mergeCell ref="AJ16:AK16"/>
    <mergeCell ref="AH16:AI16"/>
    <mergeCell ref="AN43:AO43"/>
    <mergeCell ref="AP43:AQ43"/>
    <mergeCell ref="AR43:AS43"/>
    <mergeCell ref="AT43:AU43"/>
    <mergeCell ref="AN44:AO44"/>
    <mergeCell ref="AP44:AQ44"/>
    <mergeCell ref="AR44:AS44"/>
    <mergeCell ref="AT44:AU44"/>
  </mergeCells>
  <conditionalFormatting sqref="AC5:AK5">
    <cfRule type="cellIs" dxfId="8" priority="38" operator="equal">
      <formula>"Projet conforme ! Bonne épreuve à vous"</formula>
    </cfRule>
  </conditionalFormatting>
  <conditionalFormatting sqref="AC19">
    <cfRule type="expression" dxfId="7" priority="36">
      <formula>"Projet conforme ! Bonne épreuve à vous"</formula>
    </cfRule>
  </conditionalFormatting>
  <conditionalFormatting sqref="AC18:AK18">
    <cfRule type="cellIs" dxfId="6" priority="35" operator="equal">
      <formula>"Projet conforme ! Bonne épreuve à vous"</formula>
    </cfRule>
  </conditionalFormatting>
  <conditionalFormatting sqref="AE11:AK11">
    <cfRule type="expression" dxfId="5" priority="26">
      <formula>AE10="Récupération"</formula>
    </cfRule>
  </conditionalFormatting>
  <conditionalFormatting sqref="AC22:AK22">
    <cfRule type="cellIs" dxfId="4" priority="24" operator="equal">
      <formula>"Projet conforme ! Bonne épreuve à vous"</formula>
    </cfRule>
  </conditionalFormatting>
  <conditionalFormatting sqref="AC35:AK35">
    <cfRule type="cellIs" dxfId="3" priority="23" operator="equal">
      <formula>"Projet conforme ! Bonne épreuve à vous"</formula>
    </cfRule>
  </conditionalFormatting>
  <conditionalFormatting sqref="AE12:AK12">
    <cfRule type="expression" dxfId="2" priority="20">
      <formula>AE13="Récupération"</formula>
    </cfRule>
  </conditionalFormatting>
  <conditionalFormatting sqref="AE28:AK28">
    <cfRule type="expression" dxfId="1" priority="14">
      <formula>AE27="Récupération"</formula>
    </cfRule>
  </conditionalFormatting>
  <conditionalFormatting sqref="AE29:AK29">
    <cfRule type="expression" dxfId="0" priority="7">
      <formula>AE30="Récupération"</formula>
    </cfRule>
  </conditionalFormatting>
  <dataValidations count="12">
    <dataValidation type="list" allowBlank="1" showInputMessage="1" showErrorMessage="1" sqref="AI1" xr:uid="{1E410D18-B8AA-431E-8A76-739294970B46}">
      <formula1>$AP$8:$BL$8</formula1>
    </dataValidation>
    <dataValidation type="list" allowBlank="1" showInputMessage="1" showErrorMessage="1" sqref="AK12" xr:uid="{B77BEAD4-8D86-46EF-B8EE-64A25681685A}">
      <formula1>$AM$3:$CB$3</formula1>
    </dataValidation>
    <dataValidation type="list" allowBlank="1" showInputMessage="1" showErrorMessage="1" sqref="AN8" xr:uid="{CD7AB7D1-E1ED-4922-947A-147A3FF3E0EA}">
      <formula1>$AD$8:$AD$10</formula1>
    </dataValidation>
    <dataValidation type="list" allowBlank="1" showInputMessage="1" showErrorMessage="1" promptTitle="Choix" prompt="Vitesse(s) ou Tour(s) et plot(s)" sqref="AD9" xr:uid="{7A57BED2-4799-40F4-9B9D-677403A081F5}">
      <formula1>$AN$6:$AN$7</formula1>
    </dataValidation>
    <dataValidation type="list" allowBlank="1" showInputMessage="1" showErrorMessage="1" promptTitle="Choix" prompt="Vitesse(s) ou Tour(s) et plot(s)" sqref="AD14" xr:uid="{6A4DF2BF-525C-47CA-BD63-EDE64161EC1A}">
      <formula1>$AW$6:$AW$7</formula1>
    </dataValidation>
    <dataValidation type="list" allowBlank="1" showInputMessage="1" showErrorMessage="1" promptTitle="Choix" prompt="Vitesse(s) ou Tour(s) et plot(s)" sqref="AD26" xr:uid="{D4E57448-FAC6-4F23-ABD8-E2FC22A5AF1D}">
      <formula1>$AN$23:$AN$24</formula1>
    </dataValidation>
    <dataValidation type="list" allowBlank="1" showInputMessage="1" showErrorMessage="1" promptTitle="Choix" prompt="Vitesse(s) ou Tour(s) et plot(s)" sqref="AD31" xr:uid="{E03668C9-490C-4517-8E3C-562B47E97A2E}">
      <formula1>$AW$23:$AW$24</formula1>
    </dataValidation>
    <dataValidation type="list" allowBlank="1" showInputMessage="1" showErrorMessage="1" sqref="AF16:AG16 AF25:AG25 AF8:AG8 AF33:AG33" xr:uid="{35817C25-4F24-4A4C-AB6E-F5DCCD9AA90A}">
      <formula1>$AN$43:$AN$47</formula1>
    </dataValidation>
    <dataValidation type="list" allowBlank="1" showInputMessage="1" showErrorMessage="1" sqref="AH16:AI16 AH25:AI25 AH8:AI8 AH33:AI33" xr:uid="{A4B43D17-670F-4989-BB1F-74F4CB8946C7}">
      <formula1>$AP$43:$AP$47</formula1>
    </dataValidation>
    <dataValidation type="list" allowBlank="1" showInputMessage="1" showErrorMessage="1" sqref="AJ16:AK16 AJ25:AK25 AJ8:AK8 AJ33:AK33" xr:uid="{CA49AF2D-FB27-4E1C-9E89-6940FB265F7A}">
      <formula1>$AR$43:$AR$47</formula1>
    </dataValidation>
    <dataValidation type="list" allowBlank="1" showInputMessage="1" showErrorMessage="1" sqref="AD16:AE16 AD33:AE33" xr:uid="{3B2DD798-1139-4328-A588-D7FCCDE377D9}">
      <formula1>$AT$43:$AT$47</formula1>
    </dataValidation>
    <dataValidation type="list" allowBlank="1" showInputMessage="1" showErrorMessage="1" sqref="AE11:AK11 AE12:AJ12 AE28:AK29" xr:uid="{F748062D-EF28-4AA8-B731-F9B8650AC832}">
      <formula1>$AM$3:$DP$3</formula1>
    </dataValidation>
  </dataValidations>
  <pageMargins left="0.25" right="0.25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F227C-AEC3-4950-8AE1-CFD65AB8A0E3}">
  <sheetPr>
    <tabColor rgb="FFFFC000"/>
  </sheetPr>
  <dimension ref="A1:XFC279"/>
  <sheetViews>
    <sheetView showGridLines="0" showRowColHeaders="0" topLeftCell="AB1" zoomScale="80" zoomScaleNormal="80" workbookViewId="0">
      <selection activeCell="AM30" sqref="AM1:XFC1048576"/>
    </sheetView>
  </sheetViews>
  <sheetFormatPr baseColWidth="10" defaultColWidth="28.42578125" defaultRowHeight="15" zeroHeight="1" x14ac:dyDescent="0.25"/>
  <cols>
    <col min="1" max="1" width="3" style="1" hidden="1" customWidth="1"/>
    <col min="2" max="2" width="45.42578125" style="1" hidden="1" customWidth="1"/>
    <col min="3" max="7" width="28.7109375" style="1" hidden="1" customWidth="1"/>
    <col min="8" max="27" width="0" style="1" hidden="1" customWidth="1"/>
    <col min="28" max="28" width="5.7109375" style="1" customWidth="1"/>
    <col min="29" max="37" width="16.28515625" style="1" customWidth="1"/>
    <col min="38" max="38" width="11.42578125" style="1" customWidth="1"/>
    <col min="39" max="16383" width="0" style="1" hidden="1" customWidth="1"/>
    <col min="16384" max="16384" width="10.140625" style="1" hidden="1" customWidth="1"/>
  </cols>
  <sheetData>
    <row r="1" spans="28:74" ht="10.5" customHeight="1" x14ac:dyDescent="0.25"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N1" s="4"/>
      <c r="AO1" s="4"/>
    </row>
    <row r="2" spans="28:74" ht="6.75" customHeight="1" x14ac:dyDescent="0.25"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N2" s="4"/>
      <c r="AO2" s="4"/>
    </row>
    <row r="3" spans="28:74" ht="26.25" x14ac:dyDescent="0.25">
      <c r="AB3" s="155"/>
      <c r="AC3" s="440" t="s">
        <v>260</v>
      </c>
      <c r="AD3" s="440"/>
      <c r="AE3" s="440"/>
      <c r="AF3" s="440"/>
      <c r="AG3" s="440"/>
      <c r="AH3" s="440"/>
      <c r="AI3" s="440"/>
      <c r="AJ3" s="440"/>
      <c r="AK3" s="440"/>
      <c r="AL3" s="155"/>
      <c r="AN3" s="4"/>
      <c r="AO3" s="4"/>
    </row>
    <row r="4" spans="28:74" ht="21" x14ac:dyDescent="0.25"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N4" s="4"/>
      <c r="AO4" s="4"/>
    </row>
    <row r="5" spans="28:74" ht="47.25" customHeight="1" x14ac:dyDescent="0.25">
      <c r="AB5" s="460" t="s">
        <v>276</v>
      </c>
      <c r="AC5" s="460"/>
      <c r="AD5" s="460"/>
      <c r="AE5" s="460"/>
      <c r="AF5" s="460"/>
      <c r="AG5" s="460"/>
      <c r="AH5" s="460"/>
      <c r="AI5" s="460"/>
      <c r="AJ5" s="460"/>
      <c r="AK5" s="460"/>
      <c r="AL5" s="460"/>
      <c r="AN5" s="4"/>
      <c r="AO5" s="4"/>
    </row>
    <row r="6" spans="28:74" ht="13.5" customHeight="1" thickBot="1" x14ac:dyDescent="0.3">
      <c r="AB6" s="461"/>
      <c r="AC6" s="461"/>
      <c r="AD6" s="461"/>
      <c r="AE6" s="461"/>
      <c r="AF6" s="461"/>
      <c r="AG6" s="461"/>
      <c r="AH6" s="461"/>
      <c r="AI6" s="461"/>
      <c r="AJ6" s="461"/>
      <c r="AK6" s="461"/>
      <c r="AL6" s="461"/>
      <c r="AN6" s="4"/>
      <c r="AO6" s="4"/>
      <c r="AP6" s="464" t="s">
        <v>222</v>
      </c>
      <c r="AQ6" s="145">
        <v>3</v>
      </c>
      <c r="AR6" s="145">
        <v>7</v>
      </c>
      <c r="AS6" s="1">
        <f>(AT6+AR6)/2</f>
        <v>8.5</v>
      </c>
      <c r="AT6" s="145">
        <v>10</v>
      </c>
      <c r="AU6" s="1">
        <f>(AV6+AT6)/2</f>
        <v>10.125</v>
      </c>
      <c r="AV6" s="145">
        <v>10.25</v>
      </c>
      <c r="AW6" s="1">
        <f>(AX6+AV6)/2</f>
        <v>10.375</v>
      </c>
      <c r="AX6" s="145">
        <v>10.5</v>
      </c>
      <c r="AY6" s="1">
        <f>(AZ6+AX6)/2</f>
        <v>10.75</v>
      </c>
      <c r="AZ6" s="145">
        <v>11</v>
      </c>
      <c r="BA6" s="1">
        <f>(BB6+AZ6)/2</f>
        <v>11.2</v>
      </c>
      <c r="BB6" s="145">
        <v>11.4</v>
      </c>
      <c r="BC6" s="1">
        <f>(BD6+BB6)/2</f>
        <v>11.600000000000001</v>
      </c>
      <c r="BD6" s="145">
        <v>11.8</v>
      </c>
      <c r="BE6" s="1">
        <f>(BF6+BD6)/2</f>
        <v>12.05</v>
      </c>
      <c r="BF6" s="145">
        <v>12.3</v>
      </c>
      <c r="BG6" s="1">
        <v>11</v>
      </c>
      <c r="BH6" s="145">
        <v>11.3</v>
      </c>
      <c r="BI6" s="1">
        <f>(BJ6+BH6)/2</f>
        <v>12.4</v>
      </c>
      <c r="BJ6" s="145">
        <v>13.5</v>
      </c>
      <c r="BK6" s="1">
        <f>(BL6+BJ6)/2</f>
        <v>13.8</v>
      </c>
      <c r="BL6" s="145">
        <v>14.1</v>
      </c>
      <c r="BM6" s="1">
        <f>(BN6+BL6)/2</f>
        <v>14.399999999999999</v>
      </c>
      <c r="BN6" s="145">
        <v>14.7</v>
      </c>
      <c r="BO6" s="1">
        <f>(BP6+BN6)/2</f>
        <v>15</v>
      </c>
      <c r="BP6" s="145">
        <v>15.3</v>
      </c>
      <c r="BQ6" s="1">
        <f>(BR6+BP6)/2</f>
        <v>15.600000000000001</v>
      </c>
      <c r="BR6" s="145">
        <v>15.9</v>
      </c>
      <c r="BS6" s="1">
        <f>(BT6+BR6)/2</f>
        <v>16.2</v>
      </c>
      <c r="BT6" s="145">
        <v>16.5</v>
      </c>
      <c r="BU6" s="1">
        <f>(BV6+BT6)/2</f>
        <v>16.850000000000001</v>
      </c>
      <c r="BV6" s="145">
        <v>17.2</v>
      </c>
    </row>
    <row r="7" spans="28:74" ht="21" customHeight="1" x14ac:dyDescent="0.25">
      <c r="AB7" s="155"/>
      <c r="AC7" s="168" t="s">
        <v>277</v>
      </c>
      <c r="AD7" s="449" t="e">
        <f>AM14</f>
        <v>#DIV/0!</v>
      </c>
      <c r="AE7" s="451" t="e">
        <f t="shared" ref="AE7:AE8" si="0">IF(AD7&lt;2.75,"Degré 1",IF(AD7&lt;6,"Degré 2",IF(AD7&lt;9.5,"Degré 3","Degré 4")))</f>
        <v>#DIV/0!</v>
      </c>
      <c r="AF7" s="161" t="s">
        <v>242</v>
      </c>
      <c r="AG7" s="158" t="s">
        <v>243</v>
      </c>
      <c r="AH7" s="158" t="s">
        <v>252</v>
      </c>
      <c r="AI7" s="158" t="s">
        <v>244</v>
      </c>
      <c r="AJ7" s="166" t="s">
        <v>227</v>
      </c>
      <c r="AK7" s="155"/>
      <c r="AL7" s="155"/>
      <c r="AN7" s="4"/>
      <c r="AO7" s="4"/>
      <c r="AP7" s="464"/>
      <c r="AQ7" s="145">
        <v>6</v>
      </c>
      <c r="AR7" s="145">
        <v>7</v>
      </c>
      <c r="AS7" s="1">
        <f t="shared" ref="AS7:AS11" si="1">(AT7+AR7)/2</f>
        <v>8.1999999999999993</v>
      </c>
      <c r="AT7" s="145">
        <v>9.4</v>
      </c>
      <c r="AU7" s="1">
        <f t="shared" ref="AU7:AU11" si="2">(AV7+AT7)/2</f>
        <v>9.6000000000000014</v>
      </c>
      <c r="AV7" s="145">
        <v>9.8000000000000007</v>
      </c>
      <c r="AW7" s="1">
        <f t="shared" ref="AW7:AW11" si="3">(AX7+AV7)/2</f>
        <v>10</v>
      </c>
      <c r="AX7" s="145">
        <v>10.199999999999999</v>
      </c>
      <c r="AY7" s="1">
        <f t="shared" ref="AY7:AY11" si="4">(AZ7+AX7)/2</f>
        <v>10.399999999999999</v>
      </c>
      <c r="AZ7" s="145">
        <v>10.6</v>
      </c>
      <c r="BA7" s="1">
        <f t="shared" ref="BA7:BA11" si="5">(BB7+AZ7)/2</f>
        <v>10.8</v>
      </c>
      <c r="BB7" s="145">
        <v>11</v>
      </c>
      <c r="BC7" s="1">
        <f t="shared" ref="BC7:BC11" si="6">(BD7+BB7)/2</f>
        <v>11.2</v>
      </c>
      <c r="BD7" s="145">
        <v>11.4</v>
      </c>
      <c r="BE7" s="1">
        <f t="shared" ref="BE7:BE11" si="7">(BF7+BD7)/2</f>
        <v>11.600000000000001</v>
      </c>
      <c r="BF7" s="145">
        <v>11.8</v>
      </c>
      <c r="BG7" s="1">
        <f t="shared" ref="BG7:BG11" si="8">(BH7+BF7)/2</f>
        <v>7.4</v>
      </c>
      <c r="BH7" s="145">
        <v>3</v>
      </c>
      <c r="BI7" s="1">
        <f t="shared" ref="BI7:BI11" si="9">(BJ7+BH7)/2</f>
        <v>8.1</v>
      </c>
      <c r="BJ7" s="145">
        <v>13.2</v>
      </c>
      <c r="BK7" s="1">
        <f t="shared" ref="BK7:BK11" si="10">(BL7+BJ7)/2</f>
        <v>13.45</v>
      </c>
      <c r="BL7" s="145">
        <v>13.7</v>
      </c>
      <c r="BM7" s="1">
        <f t="shared" ref="BM7:BM11" si="11">(BN7+BL7)/2</f>
        <v>14</v>
      </c>
      <c r="BN7" s="145">
        <v>14.3</v>
      </c>
      <c r="BO7" s="1">
        <f t="shared" ref="BO7:BO11" si="12">(BP7+BN7)/2</f>
        <v>14.65</v>
      </c>
      <c r="BP7" s="145">
        <v>15</v>
      </c>
      <c r="BQ7" s="1">
        <f t="shared" ref="BQ7:BQ11" si="13">(BR7+BP7)/2</f>
        <v>15.25</v>
      </c>
      <c r="BR7" s="145">
        <v>15.5</v>
      </c>
      <c r="BS7" s="1">
        <f t="shared" ref="BS7:BS11" si="14">(BT7+BR7)/2</f>
        <v>15.75</v>
      </c>
      <c r="BT7" s="145">
        <v>16</v>
      </c>
      <c r="BU7" s="1">
        <f t="shared" ref="BU7:BU11" si="15">(BV7+BT7)/2</f>
        <v>16.25</v>
      </c>
      <c r="BV7" s="145">
        <v>16.5</v>
      </c>
    </row>
    <row r="8" spans="28:74" ht="25.5" customHeight="1" thickBot="1" x14ac:dyDescent="0.3">
      <c r="AB8" s="155"/>
      <c r="AC8" s="174" t="s">
        <v>251</v>
      </c>
      <c r="AD8" s="450"/>
      <c r="AE8" s="452" t="str">
        <f t="shared" si="0"/>
        <v>Degré 1</v>
      </c>
      <c r="AF8" s="167" t="str">
        <f>IF(AO25=1,"3 minutes",IF(AO25=2,"6 minutes",IF(AO25=3,"9minutes","")))</f>
        <v/>
      </c>
      <c r="AG8" s="159" t="str">
        <f>IF(AO26=1,"3 minutes",IF(AO26=2,"6 minutes",IF(AO26=3,"9minutes","")))</f>
        <v/>
      </c>
      <c r="AH8" s="159" t="str">
        <f>IF(A27=1,"3 minutes",IF(AO27=2,"6 minutes",IF(AO27=3,"9minutes","")))</f>
        <v/>
      </c>
      <c r="AI8" s="159" t="str">
        <f>IF(AO28=1,"3 minutes",IF(AO28=2,"6 minutes",IF(AO28=3,"9minutes","")))</f>
        <v/>
      </c>
      <c r="AJ8" s="155"/>
      <c r="AK8" s="155"/>
      <c r="AL8" s="155"/>
      <c r="AN8" s="4"/>
      <c r="AO8" s="4"/>
      <c r="AP8" s="464"/>
      <c r="AQ8" s="145">
        <v>9</v>
      </c>
      <c r="AR8" s="145">
        <v>8</v>
      </c>
      <c r="AS8" s="1">
        <f t="shared" si="1"/>
        <v>8.1999999999999993</v>
      </c>
      <c r="AT8" s="145">
        <v>8.4</v>
      </c>
      <c r="AU8" s="1">
        <f t="shared" si="2"/>
        <v>8.6000000000000014</v>
      </c>
      <c r="AV8" s="145">
        <v>8.8000000000000007</v>
      </c>
      <c r="AW8" s="1">
        <f t="shared" si="3"/>
        <v>9</v>
      </c>
      <c r="AX8" s="145">
        <v>9.1999999999999993</v>
      </c>
      <c r="AY8" s="1">
        <f t="shared" si="4"/>
        <v>9.3999999999999986</v>
      </c>
      <c r="AZ8" s="145">
        <v>9.6</v>
      </c>
      <c r="BA8" s="1">
        <f t="shared" si="5"/>
        <v>9.75</v>
      </c>
      <c r="BB8" s="145">
        <v>9.9</v>
      </c>
      <c r="BC8" s="1">
        <f t="shared" si="6"/>
        <v>10.15</v>
      </c>
      <c r="BD8" s="145">
        <v>10.4</v>
      </c>
      <c r="BE8" s="1">
        <f t="shared" si="7"/>
        <v>10.7</v>
      </c>
      <c r="BF8" s="145">
        <v>11</v>
      </c>
      <c r="BG8" s="1">
        <f t="shared" si="8"/>
        <v>11.3</v>
      </c>
      <c r="BH8" s="145">
        <v>11.6</v>
      </c>
      <c r="BI8" s="1">
        <f t="shared" si="9"/>
        <v>11.899999999999999</v>
      </c>
      <c r="BJ8" s="145">
        <v>12.2</v>
      </c>
      <c r="BK8" s="1">
        <f t="shared" si="10"/>
        <v>12.5</v>
      </c>
      <c r="BL8" s="145">
        <v>12.8</v>
      </c>
      <c r="BM8" s="1">
        <f t="shared" si="11"/>
        <v>13.100000000000001</v>
      </c>
      <c r="BN8" s="145">
        <v>13.4</v>
      </c>
      <c r="BO8" s="1">
        <f t="shared" si="12"/>
        <v>13.7</v>
      </c>
      <c r="BP8" s="145">
        <v>14</v>
      </c>
      <c r="BQ8" s="1">
        <f t="shared" si="13"/>
        <v>14.25</v>
      </c>
      <c r="BR8" s="145">
        <v>14.5</v>
      </c>
      <c r="BS8" s="1">
        <f t="shared" si="14"/>
        <v>14.75</v>
      </c>
      <c r="BT8" s="145">
        <v>15</v>
      </c>
      <c r="BU8" s="1">
        <f t="shared" si="15"/>
        <v>15.25</v>
      </c>
      <c r="BV8" s="145">
        <v>15.5</v>
      </c>
    </row>
    <row r="9" spans="28:74" ht="21" customHeight="1" x14ac:dyDescent="0.25">
      <c r="AB9" s="155"/>
      <c r="AC9" s="454" t="str">
        <f>Evaluation!AC7</f>
        <v>Qui ?</v>
      </c>
      <c r="AD9" s="456" t="s">
        <v>241</v>
      </c>
      <c r="AE9" s="163" t="s">
        <v>245</v>
      </c>
      <c r="AF9" s="160" t="str">
        <f>AT25</f>
        <v/>
      </c>
      <c r="AG9" s="160" t="str">
        <f>AT26</f>
        <v/>
      </c>
      <c r="AH9" s="160" t="str">
        <f>AT27</f>
        <v/>
      </c>
      <c r="AI9" s="160" t="str">
        <f>AT28</f>
        <v/>
      </c>
      <c r="AJ9" s="156"/>
      <c r="AK9" s="155"/>
      <c r="AL9" s="155"/>
      <c r="AN9" s="4"/>
      <c r="AO9" s="4"/>
      <c r="AP9" s="464" t="s">
        <v>224</v>
      </c>
      <c r="AQ9" s="145">
        <v>3</v>
      </c>
      <c r="AR9" s="147">
        <v>70</v>
      </c>
      <c r="AS9" s="1">
        <f t="shared" si="1"/>
        <v>71</v>
      </c>
      <c r="AT9" s="146">
        <v>72</v>
      </c>
      <c r="AU9" s="1">
        <f t="shared" si="2"/>
        <v>73</v>
      </c>
      <c r="AV9" s="146">
        <v>74</v>
      </c>
      <c r="AW9" s="1">
        <f t="shared" si="3"/>
        <v>75.5</v>
      </c>
      <c r="AX9" s="146">
        <v>77</v>
      </c>
      <c r="AY9" s="1">
        <f t="shared" si="4"/>
        <v>78</v>
      </c>
      <c r="AZ9" s="146">
        <v>79</v>
      </c>
      <c r="BA9" s="1">
        <f t="shared" si="5"/>
        <v>80</v>
      </c>
      <c r="BB9" s="146">
        <v>81</v>
      </c>
      <c r="BC9" s="1">
        <f t="shared" si="6"/>
        <v>82</v>
      </c>
      <c r="BD9" s="146">
        <v>83</v>
      </c>
      <c r="BE9" s="1">
        <f t="shared" si="7"/>
        <v>84</v>
      </c>
      <c r="BF9" s="146">
        <v>85</v>
      </c>
      <c r="BG9" s="1">
        <f t="shared" si="8"/>
        <v>86.5</v>
      </c>
      <c r="BH9" s="146">
        <v>88</v>
      </c>
      <c r="BI9" s="1">
        <f t="shared" si="9"/>
        <v>89</v>
      </c>
      <c r="BJ9" s="146">
        <v>90</v>
      </c>
      <c r="BK9" s="1">
        <f t="shared" si="10"/>
        <v>91</v>
      </c>
      <c r="BL9" s="146">
        <v>92</v>
      </c>
      <c r="BM9" s="1">
        <f t="shared" si="11"/>
        <v>93.5</v>
      </c>
      <c r="BN9" s="146">
        <v>95</v>
      </c>
      <c r="BO9" s="1">
        <f t="shared" si="12"/>
        <v>96.5</v>
      </c>
      <c r="BP9" s="146">
        <v>98</v>
      </c>
      <c r="BQ9" s="1">
        <f t="shared" si="13"/>
        <v>99</v>
      </c>
      <c r="BR9" s="146">
        <v>100</v>
      </c>
      <c r="BS9" s="1">
        <f t="shared" si="14"/>
        <v>101</v>
      </c>
      <c r="BT9" s="146">
        <v>102</v>
      </c>
      <c r="BU9" s="1">
        <f t="shared" si="15"/>
        <v>103.5</v>
      </c>
      <c r="BV9" s="146">
        <v>105</v>
      </c>
    </row>
    <row r="10" spans="28:74" ht="21" customHeight="1" x14ac:dyDescent="0.25">
      <c r="AB10" s="155"/>
      <c r="AC10" s="462"/>
      <c r="AD10" s="463"/>
      <c r="AE10" s="158" t="s">
        <v>227</v>
      </c>
      <c r="AF10" s="158" t="str">
        <f>AV25</f>
        <v/>
      </c>
      <c r="AG10" s="158" t="str">
        <f>AV26</f>
        <v/>
      </c>
      <c r="AH10" s="158" t="str">
        <f>AV27</f>
        <v/>
      </c>
      <c r="AI10" s="159" t="str">
        <f>AV28</f>
        <v/>
      </c>
      <c r="AJ10" s="195" t="e">
        <f>AVERAGE(AF10:AI10)</f>
        <v>#DIV/0!</v>
      </c>
      <c r="AK10" s="165" t="e">
        <f>IF(AJ10&lt;2.75,"Degré 1",IF(AJ10&lt;6,"Degré 2",IF(AJ10&lt;9.5,"Degré 3","Degré 4")))</f>
        <v>#DIV/0!</v>
      </c>
      <c r="AL10" s="155"/>
      <c r="AN10" s="4"/>
      <c r="AO10" s="4"/>
      <c r="AP10" s="464"/>
      <c r="AQ10" s="145">
        <v>6</v>
      </c>
      <c r="AR10" s="147">
        <v>62</v>
      </c>
      <c r="AS10" s="1">
        <f t="shared" si="1"/>
        <v>63.5</v>
      </c>
      <c r="AT10" s="146">
        <v>65</v>
      </c>
      <c r="AU10" s="1">
        <f t="shared" si="2"/>
        <v>66</v>
      </c>
      <c r="AV10" s="146">
        <v>67</v>
      </c>
      <c r="AW10" s="1">
        <f t="shared" si="3"/>
        <v>68</v>
      </c>
      <c r="AX10" s="146">
        <v>69</v>
      </c>
      <c r="AY10" s="1">
        <f t="shared" si="4"/>
        <v>70.5</v>
      </c>
      <c r="AZ10" s="146">
        <v>72</v>
      </c>
      <c r="BA10" s="1">
        <f t="shared" si="5"/>
        <v>73</v>
      </c>
      <c r="BB10" s="146">
        <v>74</v>
      </c>
      <c r="BC10" s="1">
        <f t="shared" si="6"/>
        <v>75</v>
      </c>
      <c r="BD10" s="146">
        <v>76</v>
      </c>
      <c r="BE10" s="1">
        <f t="shared" si="7"/>
        <v>77</v>
      </c>
      <c r="BF10" s="146">
        <v>78</v>
      </c>
      <c r="BG10" s="1">
        <f t="shared" si="8"/>
        <v>79</v>
      </c>
      <c r="BH10" s="146">
        <v>80</v>
      </c>
      <c r="BI10" s="1">
        <f t="shared" si="9"/>
        <v>81</v>
      </c>
      <c r="BJ10" s="146">
        <v>82</v>
      </c>
      <c r="BK10" s="1">
        <f t="shared" si="10"/>
        <v>83</v>
      </c>
      <c r="BL10" s="146">
        <v>84</v>
      </c>
      <c r="BM10" s="1">
        <f t="shared" si="11"/>
        <v>85</v>
      </c>
      <c r="BN10" s="146">
        <v>86</v>
      </c>
      <c r="BO10" s="1">
        <f t="shared" si="12"/>
        <v>87</v>
      </c>
      <c r="BP10" s="146">
        <v>88</v>
      </c>
      <c r="BQ10" s="1">
        <f t="shared" si="13"/>
        <v>89</v>
      </c>
      <c r="BR10" s="146">
        <v>90</v>
      </c>
      <c r="BS10" s="1">
        <f t="shared" si="14"/>
        <v>91</v>
      </c>
      <c r="BT10" s="146">
        <v>92</v>
      </c>
      <c r="BU10" s="1">
        <f t="shared" si="15"/>
        <v>93.5</v>
      </c>
      <c r="BV10" s="146">
        <v>95</v>
      </c>
    </row>
    <row r="11" spans="28:74" ht="21" customHeight="1" x14ac:dyDescent="0.25">
      <c r="AB11" s="155"/>
      <c r="AC11" s="462"/>
      <c r="AD11" s="463" t="s">
        <v>246</v>
      </c>
      <c r="AE11" s="158" t="s">
        <v>247</v>
      </c>
      <c r="AF11" s="162" t="str">
        <f>AU25</f>
        <v/>
      </c>
      <c r="AG11" s="162" t="str">
        <f>AU26</f>
        <v/>
      </c>
      <c r="AH11" s="162" t="str">
        <f>AU27</f>
        <v/>
      </c>
      <c r="AI11" s="162" t="str">
        <f>AU28</f>
        <v/>
      </c>
      <c r="AJ11" s="156"/>
      <c r="AK11" s="155"/>
      <c r="AL11" s="155"/>
      <c r="AN11" s="4"/>
      <c r="AO11" s="4"/>
      <c r="AP11" s="464"/>
      <c r="AQ11" s="145">
        <v>9</v>
      </c>
      <c r="AR11" s="146">
        <v>55</v>
      </c>
      <c r="AS11" s="1">
        <f t="shared" si="1"/>
        <v>56</v>
      </c>
      <c r="AT11" s="146">
        <v>57</v>
      </c>
      <c r="AU11" s="1">
        <f t="shared" si="2"/>
        <v>58</v>
      </c>
      <c r="AV11" s="146">
        <v>59</v>
      </c>
      <c r="AW11" s="1">
        <f t="shared" si="3"/>
        <v>60.5</v>
      </c>
      <c r="AX11" s="146">
        <v>62</v>
      </c>
      <c r="AY11" s="1">
        <f t="shared" si="4"/>
        <v>63.5</v>
      </c>
      <c r="AZ11" s="146">
        <v>65</v>
      </c>
      <c r="BA11" s="1">
        <f t="shared" si="5"/>
        <v>66</v>
      </c>
      <c r="BB11" s="146">
        <v>67</v>
      </c>
      <c r="BC11" s="1">
        <f t="shared" si="6"/>
        <v>68.5</v>
      </c>
      <c r="BD11" s="146">
        <v>70</v>
      </c>
      <c r="BE11" s="1">
        <f t="shared" si="7"/>
        <v>71.5</v>
      </c>
      <c r="BF11" s="146">
        <v>73</v>
      </c>
      <c r="BG11" s="1">
        <f t="shared" si="8"/>
        <v>74</v>
      </c>
      <c r="BH11" s="146">
        <v>75</v>
      </c>
      <c r="BI11" s="1">
        <f t="shared" si="9"/>
        <v>75.5</v>
      </c>
      <c r="BJ11" s="146">
        <v>76</v>
      </c>
      <c r="BK11" s="1">
        <f t="shared" si="10"/>
        <v>77.5</v>
      </c>
      <c r="BL11" s="146">
        <v>79</v>
      </c>
      <c r="BM11" s="1">
        <f t="shared" si="11"/>
        <v>80.5</v>
      </c>
      <c r="BN11" s="146">
        <v>82</v>
      </c>
      <c r="BO11" s="1">
        <f t="shared" si="12"/>
        <v>83.5</v>
      </c>
      <c r="BP11" s="146">
        <v>85</v>
      </c>
      <c r="BQ11" s="1">
        <f t="shared" si="13"/>
        <v>86</v>
      </c>
      <c r="BR11" s="146">
        <v>87</v>
      </c>
      <c r="BS11" s="1">
        <f t="shared" si="14"/>
        <v>88.5</v>
      </c>
      <c r="BT11" s="146">
        <v>90</v>
      </c>
      <c r="BU11" s="1">
        <f t="shared" si="15"/>
        <v>91</v>
      </c>
      <c r="BV11" s="146">
        <v>92</v>
      </c>
    </row>
    <row r="12" spans="28:74" ht="21" customHeight="1" x14ac:dyDescent="0.25">
      <c r="AB12" s="155"/>
      <c r="AC12" s="462"/>
      <c r="AD12" s="463"/>
      <c r="AE12" s="158" t="s">
        <v>227</v>
      </c>
      <c r="AF12" s="158" t="e">
        <f>AW25</f>
        <v>#N/A</v>
      </c>
      <c r="AG12" s="158" t="e">
        <f>AW26</f>
        <v>#N/A</v>
      </c>
      <c r="AH12" s="158" t="e">
        <f>AW27</f>
        <v>#N/A</v>
      </c>
      <c r="AI12" s="164" t="e">
        <f>AW28</f>
        <v>#N/A</v>
      </c>
      <c r="AJ12" s="195" t="e">
        <f>AVERAGE(AF12:AI12)</f>
        <v>#N/A</v>
      </c>
      <c r="AK12" s="165" t="e">
        <f>IF(AJ12&lt;2.75,"Degré 1",IF(AJ12&lt;6,"Degré 2",IF(AJ12&lt;9.5,"Degré 3","Degré 4")))</f>
        <v>#N/A</v>
      </c>
      <c r="AL12" s="155"/>
      <c r="AN12" s="4"/>
      <c r="AO12" s="4"/>
      <c r="AP12" s="464" t="s">
        <v>223</v>
      </c>
      <c r="AQ12" s="145">
        <v>3</v>
      </c>
      <c r="AR12" s="1">
        <f>(AS12+AQ12)/2</f>
        <v>6.5</v>
      </c>
      <c r="AS12" s="196">
        <v>10</v>
      </c>
      <c r="AT12" s="1">
        <f>(AU12+AS12)/2</f>
        <v>10.125</v>
      </c>
      <c r="AU12" s="196">
        <v>10.25</v>
      </c>
      <c r="AV12" s="1">
        <f>(AW12+AU12)/2</f>
        <v>10.375</v>
      </c>
      <c r="AW12" s="196">
        <v>10.5</v>
      </c>
      <c r="AX12" s="1">
        <f>(AY12+AW12)/2</f>
        <v>10.75</v>
      </c>
      <c r="AY12" s="196">
        <v>11</v>
      </c>
      <c r="AZ12" s="1">
        <f>(BA12+AY12)/2</f>
        <v>11.2</v>
      </c>
      <c r="BA12" s="196">
        <v>11.4</v>
      </c>
      <c r="BB12" s="1">
        <f>(BC12+BA12)/2</f>
        <v>11.600000000000001</v>
      </c>
      <c r="BC12" s="196">
        <v>11.8</v>
      </c>
      <c r="BD12" s="1">
        <f>(BE12+BC12)/2</f>
        <v>12.05</v>
      </c>
      <c r="BE12" s="196">
        <v>12.3</v>
      </c>
      <c r="BF12" s="1">
        <v>11</v>
      </c>
      <c r="BG12" s="196">
        <v>11.3</v>
      </c>
      <c r="BH12" s="1">
        <f>(BI12+BG12)/2</f>
        <v>12.4</v>
      </c>
      <c r="BI12" s="196">
        <v>13.5</v>
      </c>
      <c r="BJ12" s="1">
        <f>(BK12+BI12)/2</f>
        <v>13.8</v>
      </c>
      <c r="BK12" s="196">
        <v>14.1</v>
      </c>
      <c r="BL12" s="1">
        <f>(BM12+BK12)/2</f>
        <v>14.399999999999999</v>
      </c>
      <c r="BM12" s="196">
        <v>14.7</v>
      </c>
      <c r="BN12" s="1">
        <f>(BO12+BM12)/2</f>
        <v>15</v>
      </c>
      <c r="BO12" s="196">
        <v>15.3</v>
      </c>
      <c r="BP12" s="1">
        <f>(BQ12+BO12)/2</f>
        <v>15.600000000000001</v>
      </c>
      <c r="BQ12" s="196">
        <v>15.9</v>
      </c>
      <c r="BR12" s="1">
        <f>(BS12+BQ12)/2</f>
        <v>16.2</v>
      </c>
      <c r="BS12" s="196">
        <v>16.5</v>
      </c>
      <c r="BT12" s="1">
        <f>(BU12+BS12)/2</f>
        <v>16.850000000000001</v>
      </c>
      <c r="BU12" s="196">
        <v>17.2</v>
      </c>
      <c r="BV12" s="145" t="s">
        <v>280</v>
      </c>
    </row>
    <row r="13" spans="28:74" ht="21" customHeight="1" x14ac:dyDescent="0.25">
      <c r="AB13" s="155"/>
      <c r="AC13" s="462"/>
      <c r="AD13" s="463" t="s">
        <v>248</v>
      </c>
      <c r="AE13" s="463"/>
      <c r="AF13" s="158" t="str">
        <f>AS25</f>
        <v/>
      </c>
      <c r="AG13" s="158" t="str">
        <f>AS26</f>
        <v/>
      </c>
      <c r="AH13" s="158" t="str">
        <f>AS27</f>
        <v/>
      </c>
      <c r="AI13" s="158" t="str">
        <f>AS28</f>
        <v/>
      </c>
      <c r="AJ13" s="156"/>
      <c r="AK13" s="155"/>
      <c r="AL13" s="155"/>
      <c r="AN13" s="4"/>
      <c r="AO13" s="4"/>
      <c r="AP13" s="464"/>
      <c r="AQ13" s="145">
        <v>6</v>
      </c>
      <c r="AR13" s="1">
        <f t="shared" ref="AR13:AR14" si="16">(AS13+AQ13)/2</f>
        <v>7.7</v>
      </c>
      <c r="AS13" s="196">
        <v>9.4</v>
      </c>
      <c r="AT13" s="1">
        <f t="shared" ref="AT13:AT14" si="17">(AU13+AS13)/2</f>
        <v>9.6000000000000014</v>
      </c>
      <c r="AU13" s="196">
        <v>9.8000000000000007</v>
      </c>
      <c r="AV13" s="1">
        <f t="shared" ref="AV13:AV14" si="18">(AW13+AU13)/2</f>
        <v>10</v>
      </c>
      <c r="AW13" s="196">
        <v>10.199999999999999</v>
      </c>
      <c r="AX13" s="1">
        <f t="shared" ref="AX13:AX14" si="19">(AY13+AW13)/2</f>
        <v>10.399999999999999</v>
      </c>
      <c r="AY13" s="196">
        <v>10.6</v>
      </c>
      <c r="AZ13" s="1">
        <f t="shared" ref="AZ13:AZ14" si="20">(BA13+AY13)/2</f>
        <v>10.8</v>
      </c>
      <c r="BA13" s="196">
        <v>11</v>
      </c>
      <c r="BB13" s="1">
        <f t="shared" ref="BB13:BB14" si="21">(BC13+BA13)/2</f>
        <v>11.2</v>
      </c>
      <c r="BC13" s="196">
        <v>11.4</v>
      </c>
      <c r="BD13" s="1">
        <f t="shared" ref="BD13:BD14" si="22">(BE13+BC13)/2</f>
        <v>11.600000000000001</v>
      </c>
      <c r="BE13" s="196">
        <v>11.8</v>
      </c>
      <c r="BF13" s="1">
        <f t="shared" ref="BF13:BF14" si="23">(BG13+BE13)/2</f>
        <v>7.4</v>
      </c>
      <c r="BG13" s="196">
        <v>3</v>
      </c>
      <c r="BH13" s="1">
        <f t="shared" ref="BH13:BH14" si="24">(BI13+BG13)/2</f>
        <v>8.1</v>
      </c>
      <c r="BI13" s="196">
        <v>13.2</v>
      </c>
      <c r="BJ13" s="1">
        <f t="shared" ref="BJ13:BJ14" si="25">(BK13+BI13)/2</f>
        <v>13.45</v>
      </c>
      <c r="BK13" s="196">
        <v>13.7</v>
      </c>
      <c r="BL13" s="1">
        <f t="shared" ref="BL13:BL14" si="26">(BM13+BK13)/2</f>
        <v>14</v>
      </c>
      <c r="BM13" s="196">
        <v>14.3</v>
      </c>
      <c r="BN13" s="1">
        <f t="shared" ref="BN13:BN14" si="27">(BO13+BM13)/2</f>
        <v>14.65</v>
      </c>
      <c r="BO13" s="196">
        <v>15</v>
      </c>
      <c r="BP13" s="1">
        <f t="shared" ref="BP13:BP14" si="28">(BQ13+BO13)/2</f>
        <v>15.25</v>
      </c>
      <c r="BQ13" s="196">
        <v>15.5</v>
      </c>
      <c r="BR13" s="1">
        <f t="shared" ref="BR13:BR14" si="29">(BS13+BQ13)/2</f>
        <v>15.75</v>
      </c>
      <c r="BS13" s="196">
        <v>16</v>
      </c>
      <c r="BT13" s="1">
        <f t="shared" ref="BT13:BT14" si="30">(BU13+BS13)/2</f>
        <v>16.25</v>
      </c>
      <c r="BU13" s="196">
        <v>16.5</v>
      </c>
      <c r="BV13" s="145">
        <v>16.600000000000001</v>
      </c>
    </row>
    <row r="14" spans="28:74" ht="21.75" thickBot="1" x14ac:dyDescent="0.3"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" t="e">
        <f>(AJ10+AJ12+AJ15)/3</f>
        <v>#DIV/0!</v>
      </c>
      <c r="AN14" s="4"/>
      <c r="AO14" s="4"/>
      <c r="AP14" s="464"/>
      <c r="AQ14" s="145">
        <v>9</v>
      </c>
      <c r="AR14" s="1">
        <f t="shared" si="16"/>
        <v>8.6999999999999993</v>
      </c>
      <c r="AS14" s="196">
        <v>8.4</v>
      </c>
      <c r="AT14" s="1">
        <f t="shared" si="17"/>
        <v>8.6000000000000014</v>
      </c>
      <c r="AU14" s="196">
        <v>8.8000000000000007</v>
      </c>
      <c r="AV14" s="1">
        <f t="shared" si="18"/>
        <v>9</v>
      </c>
      <c r="AW14" s="196">
        <v>9.1999999999999993</v>
      </c>
      <c r="AX14" s="1">
        <f t="shared" si="19"/>
        <v>9.3999999999999986</v>
      </c>
      <c r="AY14" s="196">
        <v>9.6</v>
      </c>
      <c r="AZ14" s="1">
        <f t="shared" si="20"/>
        <v>9.75</v>
      </c>
      <c r="BA14" s="196">
        <v>9.9</v>
      </c>
      <c r="BB14" s="1">
        <f t="shared" si="21"/>
        <v>10.15</v>
      </c>
      <c r="BC14" s="196">
        <v>10.4</v>
      </c>
      <c r="BD14" s="1">
        <f t="shared" si="22"/>
        <v>10.7</v>
      </c>
      <c r="BE14" s="196">
        <v>11</v>
      </c>
      <c r="BF14" s="1">
        <f t="shared" si="23"/>
        <v>11.3</v>
      </c>
      <c r="BG14" s="196">
        <v>11.6</v>
      </c>
      <c r="BH14" s="1">
        <f t="shared" si="24"/>
        <v>11.899999999999999</v>
      </c>
      <c r="BI14" s="196">
        <v>12.2</v>
      </c>
      <c r="BJ14" s="1">
        <f t="shared" si="25"/>
        <v>12.5</v>
      </c>
      <c r="BK14" s="196">
        <v>12.8</v>
      </c>
      <c r="BL14" s="1">
        <f t="shared" si="26"/>
        <v>13.100000000000001</v>
      </c>
      <c r="BM14" s="196">
        <v>13.4</v>
      </c>
      <c r="BN14" s="1">
        <f t="shared" si="27"/>
        <v>13.7</v>
      </c>
      <c r="BO14" s="196">
        <v>14</v>
      </c>
      <c r="BP14" s="1">
        <f t="shared" si="28"/>
        <v>14.25</v>
      </c>
      <c r="BQ14" s="196">
        <v>14.5</v>
      </c>
      <c r="BR14" s="1">
        <f t="shared" si="29"/>
        <v>14.75</v>
      </c>
      <c r="BS14" s="196">
        <v>15</v>
      </c>
      <c r="BT14" s="1">
        <f t="shared" si="30"/>
        <v>15.25</v>
      </c>
      <c r="BU14" s="196">
        <v>15.5</v>
      </c>
      <c r="BV14" s="145">
        <v>15.4</v>
      </c>
    </row>
    <row r="15" spans="28:74" ht="21.75" thickBot="1" x14ac:dyDescent="0.3">
      <c r="AB15" s="155"/>
      <c r="AC15" s="446" t="s">
        <v>250</v>
      </c>
      <c r="AD15" s="447"/>
      <c r="AE15" s="447"/>
      <c r="AF15" s="447"/>
      <c r="AG15" s="447"/>
      <c r="AH15" s="448"/>
      <c r="AI15" s="169">
        <f>AO18</f>
        <v>0</v>
      </c>
      <c r="AJ15" s="170" t="e">
        <f>AO20</f>
        <v>#N/A</v>
      </c>
      <c r="AK15" s="171" t="e">
        <f>IF(AJ15&lt;2.75,"Degré 1",IF(AJ15&lt;6,"Degré 2",IF(AJ15&lt;9.5,"Degré 3","Degré 4")))</f>
        <v>#N/A</v>
      </c>
      <c r="AL15" s="155"/>
      <c r="AN15" s="4"/>
      <c r="AO15" s="4"/>
      <c r="AP15" s="464" t="s">
        <v>227</v>
      </c>
      <c r="AQ15" s="464"/>
      <c r="AR15" s="148">
        <v>0.5</v>
      </c>
      <c r="AS15" s="149">
        <f t="shared" ref="AS15" si="31">AVERAGE(AR15,AT15)</f>
        <v>1</v>
      </c>
      <c r="AT15" s="148">
        <v>1.5</v>
      </c>
      <c r="AU15" s="148">
        <v>1.75</v>
      </c>
      <c r="AV15" s="2">
        <v>2</v>
      </c>
      <c r="AW15" s="149">
        <v>2.2999999999999998</v>
      </c>
      <c r="AX15" s="148">
        <v>2.6</v>
      </c>
      <c r="AY15" s="149">
        <v>3</v>
      </c>
      <c r="AZ15" s="148">
        <v>3.3</v>
      </c>
      <c r="BA15" s="148">
        <v>3.6</v>
      </c>
      <c r="BB15" s="2">
        <v>4</v>
      </c>
      <c r="BC15" s="150">
        <v>4.3</v>
      </c>
      <c r="BD15" s="148">
        <v>4.5999999999999996</v>
      </c>
      <c r="BE15" s="2">
        <v>5</v>
      </c>
      <c r="BF15" s="148">
        <v>5.5</v>
      </c>
      <c r="BG15" s="148">
        <v>6</v>
      </c>
      <c r="BH15" s="2">
        <v>6.5</v>
      </c>
      <c r="BI15" s="148">
        <v>6.75</v>
      </c>
      <c r="BJ15" s="2">
        <v>7</v>
      </c>
      <c r="BK15" s="148">
        <v>7.5</v>
      </c>
      <c r="BL15" s="2">
        <v>8</v>
      </c>
      <c r="BM15" s="148">
        <v>8.5</v>
      </c>
      <c r="BN15" s="2">
        <v>9</v>
      </c>
      <c r="BO15" s="148">
        <v>9.3000000000000007</v>
      </c>
      <c r="BP15" s="2">
        <v>9.6</v>
      </c>
      <c r="BQ15" s="148">
        <v>10</v>
      </c>
      <c r="BR15" s="2">
        <v>10.5</v>
      </c>
      <c r="BS15" s="148">
        <v>11</v>
      </c>
      <c r="BT15" s="2">
        <v>11.3</v>
      </c>
      <c r="BU15" s="148">
        <v>11.6</v>
      </c>
      <c r="BV15" s="2">
        <v>12</v>
      </c>
    </row>
    <row r="16" spans="28:74" ht="21.75" thickBot="1" x14ac:dyDescent="0.3"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N16" s="4"/>
      <c r="AO16" s="4"/>
      <c r="AP16" s="464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</row>
    <row r="17" spans="1:75" ht="28.5" customHeight="1" x14ac:dyDescent="0.25">
      <c r="A17" s="2"/>
      <c r="AB17" s="155"/>
      <c r="AC17" s="168" t="s">
        <v>277</v>
      </c>
      <c r="AD17" s="449" t="e">
        <f>(AJ20+AJ22+AJ15)/3</f>
        <v>#DIV/0!</v>
      </c>
      <c r="AE17" s="451" t="e">
        <f t="shared" ref="AE17:AE18" si="32">IF(AD17&lt;2.75,"Degré 1",IF(AD17&lt;6,"Degré 2",IF(AD17&lt;9.5,"Degré 3","Degré 4")))</f>
        <v>#DIV/0!</v>
      </c>
      <c r="AF17" s="161" t="s">
        <v>242</v>
      </c>
      <c r="AG17" s="158" t="s">
        <v>243</v>
      </c>
      <c r="AH17" s="158" t="s">
        <v>252</v>
      </c>
      <c r="AI17" s="158" t="s">
        <v>244</v>
      </c>
      <c r="AJ17" s="166" t="s">
        <v>227</v>
      </c>
      <c r="AK17" s="155"/>
      <c r="AL17" s="155"/>
      <c r="AM17" s="2"/>
      <c r="AN17" s="10" t="s">
        <v>100</v>
      </c>
      <c r="AO17" s="10"/>
      <c r="AP17" s="464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</row>
    <row r="18" spans="1:75" ht="28.5" customHeight="1" thickBot="1" x14ac:dyDescent="0.3">
      <c r="AB18" s="155"/>
      <c r="AC18" s="174" t="s">
        <v>251</v>
      </c>
      <c r="AD18" s="450"/>
      <c r="AE18" s="452" t="str">
        <f t="shared" si="32"/>
        <v>Degré 1</v>
      </c>
      <c r="AF18" s="167" t="str">
        <f>IF(AY25=1,"3 minutes",IF(AY25=2,"6 minutes",IF(AY25=3,"9minutes","")))</f>
        <v/>
      </c>
      <c r="AG18" s="159" t="str">
        <f>IF(AY26=1,"3 minutes",IF(AY26=2,"6 minutes",IF(AY26=3,"9minutes","")))</f>
        <v/>
      </c>
      <c r="AH18" s="159" t="str">
        <f>IF(AY27=1,"3 minutes",IF(AY27=2,"6 minutes",IF(AY27=3,"9minutes","")))</f>
        <v/>
      </c>
      <c r="AI18" s="159" t="str">
        <f>IF(AY28=1,"3 minutes",IF(AY28=2,"6 minutes",IF(AY28=3,"9minutes","")))</f>
        <v/>
      </c>
      <c r="AJ18" s="156"/>
      <c r="AK18" s="156"/>
      <c r="AL18" s="155"/>
      <c r="AN18" s="4" t="s">
        <v>216</v>
      </c>
      <c r="AO18" s="4">
        <f>Evaluation!BP22</f>
        <v>0</v>
      </c>
      <c r="AP18" s="464"/>
      <c r="AQ18" s="145"/>
      <c r="AR18" s="144"/>
      <c r="AS18" s="144"/>
      <c r="AT18" s="144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</row>
    <row r="19" spans="1:75" ht="21" customHeight="1" x14ac:dyDescent="0.25">
      <c r="AB19" s="155"/>
      <c r="AC19" s="453" t="str">
        <f>Evaluation!AC12</f>
        <v>Qui ?</v>
      </c>
      <c r="AD19" s="455" t="s">
        <v>241</v>
      </c>
      <c r="AE19" s="163" t="s">
        <v>245</v>
      </c>
      <c r="AF19" s="160" t="str">
        <f>BD25</f>
        <v/>
      </c>
      <c r="AG19" s="160" t="str">
        <f>BD26</f>
        <v/>
      </c>
      <c r="AH19" s="160" t="str">
        <f>BD27</f>
        <v/>
      </c>
      <c r="AI19" s="160" t="str">
        <f>BD28</f>
        <v/>
      </c>
      <c r="AJ19" s="156"/>
      <c r="AK19" s="156"/>
      <c r="AL19" s="155"/>
      <c r="AN19" s="4" t="s">
        <v>217</v>
      </c>
      <c r="AO19" s="4" t="e">
        <f>IF(AND(Evaluation!AR14=Evaluation!BB14,Evaluation!AR14="F"),1,IF(AND(Evaluation!AR14=Evaluation!BB14,Evaluation!AR14="G"),2,3))</f>
        <v>#N/A</v>
      </c>
      <c r="AQ19" s="140" t="s">
        <v>218</v>
      </c>
      <c r="AR19" s="142">
        <v>6</v>
      </c>
      <c r="AS19" s="151">
        <v>8.1999999999999993</v>
      </c>
      <c r="AT19" s="151">
        <f>AS19+0.12</f>
        <v>8.3199999999999985</v>
      </c>
      <c r="AU19" s="151">
        <f t="shared" ref="AU19:BA19" si="33">AT19+0.12</f>
        <v>8.4399999999999977</v>
      </c>
      <c r="AV19" s="151">
        <f t="shared" si="33"/>
        <v>8.5599999999999969</v>
      </c>
      <c r="AW19" s="151">
        <f t="shared" si="33"/>
        <v>8.6799999999999962</v>
      </c>
      <c r="AX19" s="151">
        <f t="shared" si="33"/>
        <v>8.7999999999999954</v>
      </c>
      <c r="AY19" s="151">
        <f t="shared" si="33"/>
        <v>8.9199999999999946</v>
      </c>
      <c r="AZ19" s="151">
        <f t="shared" si="33"/>
        <v>9.0399999999999938</v>
      </c>
      <c r="BA19" s="151">
        <f t="shared" si="33"/>
        <v>9.159999999999993</v>
      </c>
      <c r="BB19" s="151">
        <v>9.1999999999999993</v>
      </c>
      <c r="BC19" s="151">
        <f>BB19+0.2</f>
        <v>9.3999999999999986</v>
      </c>
      <c r="BD19" s="151">
        <f t="shared" ref="BD19:BI19" si="34">BC19+0.2</f>
        <v>9.5999999999999979</v>
      </c>
      <c r="BE19" s="151">
        <f t="shared" si="34"/>
        <v>9.7999999999999972</v>
      </c>
      <c r="BF19" s="151">
        <f t="shared" si="34"/>
        <v>9.9999999999999964</v>
      </c>
      <c r="BG19" s="151">
        <f t="shared" si="34"/>
        <v>10.199999999999996</v>
      </c>
      <c r="BH19" s="151">
        <f t="shared" si="34"/>
        <v>10.399999999999995</v>
      </c>
      <c r="BI19" s="151">
        <f t="shared" si="34"/>
        <v>10.599999999999994</v>
      </c>
      <c r="BJ19" s="151">
        <v>11</v>
      </c>
      <c r="BK19" s="151">
        <f>BJ19+0.3</f>
        <v>11.3</v>
      </c>
      <c r="BL19" s="151">
        <f t="shared" ref="BL19:BP19" si="35">BK19+0.3</f>
        <v>11.600000000000001</v>
      </c>
      <c r="BM19" s="151">
        <f t="shared" si="35"/>
        <v>11.900000000000002</v>
      </c>
      <c r="BN19" s="151">
        <f t="shared" si="35"/>
        <v>12.200000000000003</v>
      </c>
      <c r="BO19" s="151">
        <f t="shared" si="35"/>
        <v>12.500000000000004</v>
      </c>
      <c r="BP19" s="151">
        <f t="shared" si="35"/>
        <v>12.800000000000004</v>
      </c>
      <c r="BQ19" s="151">
        <v>13</v>
      </c>
      <c r="BR19" s="151">
        <f>BQ19+0.5</f>
        <v>13.5</v>
      </c>
      <c r="BS19" s="151">
        <f t="shared" ref="BS19:BT19" si="36">BR19+0.5</f>
        <v>14</v>
      </c>
      <c r="BT19" s="151">
        <f t="shared" si="36"/>
        <v>14.5</v>
      </c>
      <c r="BU19" s="151">
        <v>14.7</v>
      </c>
      <c r="BV19" s="151">
        <v>15</v>
      </c>
      <c r="BW19" s="141"/>
    </row>
    <row r="20" spans="1:75" ht="21" customHeight="1" x14ac:dyDescent="0.25">
      <c r="AB20" s="155"/>
      <c r="AC20" s="453"/>
      <c r="AD20" s="456"/>
      <c r="AE20" s="158" t="s">
        <v>227</v>
      </c>
      <c r="AF20" s="158" t="str">
        <f>BF25</f>
        <v/>
      </c>
      <c r="AG20" s="158" t="str">
        <f>BF26</f>
        <v/>
      </c>
      <c r="AH20" s="158" t="str">
        <f>BF27</f>
        <v/>
      </c>
      <c r="AI20" s="158" t="str">
        <f>BF28</f>
        <v/>
      </c>
      <c r="AJ20" s="195" t="e">
        <f>AVERAGE(AF20:AI20)</f>
        <v>#DIV/0!</v>
      </c>
      <c r="AK20" s="161" t="e">
        <f>IF(AJ20&lt;2.75,"Degré 1",IF(AJ20&lt;6,"Degré 2",IF(AJ20&lt;9.5,"Degré 3","Degré 4")))</f>
        <v>#DIV/0!</v>
      </c>
      <c r="AL20" s="155"/>
      <c r="AN20" s="4" t="s">
        <v>221</v>
      </c>
      <c r="AO20" s="4" t="e">
        <f>IF(AO19=1,INDEX($AR$19:$BV$22,4,MATCH(AO18,$AR$19:$BV$19)),IF(AO19=2,INDEX($AR$19:$BV$22,4,MATCH(AO18,$AR$20:$BV$20)),INDEX($AR$19:$BV$22,4,MATCH(AO18,$AR$21:$BV$21))))</f>
        <v>#N/A</v>
      </c>
      <c r="AQ20" s="140" t="s">
        <v>219</v>
      </c>
      <c r="AR20" s="142">
        <v>6</v>
      </c>
      <c r="AS20" s="151">
        <v>8.1999999999999993</v>
      </c>
      <c r="AT20" s="142">
        <f>AS20+0.2</f>
        <v>8.3999999999999986</v>
      </c>
      <c r="AU20" s="142">
        <f t="shared" ref="AU20:BA20" si="37">AT20+0.2</f>
        <v>8.5999999999999979</v>
      </c>
      <c r="AV20" s="142">
        <f t="shared" si="37"/>
        <v>8.7999999999999972</v>
      </c>
      <c r="AW20" s="142">
        <f t="shared" si="37"/>
        <v>8.9999999999999964</v>
      </c>
      <c r="AX20" s="142">
        <f t="shared" si="37"/>
        <v>9.1999999999999957</v>
      </c>
      <c r="AY20" s="142">
        <f t="shared" si="37"/>
        <v>9.399999999999995</v>
      </c>
      <c r="AZ20" s="142">
        <f t="shared" si="37"/>
        <v>9.5999999999999943</v>
      </c>
      <c r="BA20" s="142">
        <f t="shared" si="37"/>
        <v>9.7999999999999936</v>
      </c>
      <c r="BB20" s="142">
        <v>10</v>
      </c>
      <c r="BC20" s="151">
        <f t="shared" ref="BC20:BI21" si="38">BB20+0.2</f>
        <v>10.199999999999999</v>
      </c>
      <c r="BD20" s="151">
        <f t="shared" si="38"/>
        <v>10.399999999999999</v>
      </c>
      <c r="BE20" s="151">
        <f t="shared" si="38"/>
        <v>10.599999999999998</v>
      </c>
      <c r="BF20" s="151">
        <f t="shared" si="38"/>
        <v>10.799999999999997</v>
      </c>
      <c r="BG20" s="151">
        <f t="shared" si="38"/>
        <v>10.999999999999996</v>
      </c>
      <c r="BH20" s="151">
        <f t="shared" si="38"/>
        <v>11.199999999999996</v>
      </c>
      <c r="BI20" s="151">
        <f t="shared" si="38"/>
        <v>11.399999999999995</v>
      </c>
      <c r="BJ20" s="142">
        <v>12</v>
      </c>
      <c r="BK20" s="151">
        <f>BJ20+0.4</f>
        <v>12.4</v>
      </c>
      <c r="BL20" s="151">
        <f t="shared" ref="BL20:BP21" si="39">BK20+0.4</f>
        <v>12.8</v>
      </c>
      <c r="BM20" s="151">
        <f t="shared" si="39"/>
        <v>13.200000000000001</v>
      </c>
      <c r="BN20" s="151">
        <f t="shared" si="39"/>
        <v>13.600000000000001</v>
      </c>
      <c r="BO20" s="151">
        <f t="shared" si="39"/>
        <v>14.000000000000002</v>
      </c>
      <c r="BP20" s="151">
        <f t="shared" si="39"/>
        <v>14.400000000000002</v>
      </c>
      <c r="BQ20" s="151">
        <v>15</v>
      </c>
      <c r="BR20" s="151">
        <f>BQ20+0.2</f>
        <v>15.2</v>
      </c>
      <c r="BS20" s="151">
        <f t="shared" ref="BS20:BU20" si="40">BR20+0.2</f>
        <v>15.399999999999999</v>
      </c>
      <c r="BT20" s="151">
        <f t="shared" si="40"/>
        <v>15.599999999999998</v>
      </c>
      <c r="BU20" s="151">
        <f t="shared" si="40"/>
        <v>15.799999999999997</v>
      </c>
      <c r="BV20" s="142">
        <v>16</v>
      </c>
      <c r="BW20" s="141"/>
    </row>
    <row r="21" spans="1:75" ht="21" customHeight="1" x14ac:dyDescent="0.25">
      <c r="AB21" s="155"/>
      <c r="AC21" s="453"/>
      <c r="AD21" s="457" t="s">
        <v>246</v>
      </c>
      <c r="AE21" s="158" t="s">
        <v>247</v>
      </c>
      <c r="AF21" s="162" t="str">
        <f>BE25</f>
        <v/>
      </c>
      <c r="AG21" s="162" t="str">
        <f>BE26</f>
        <v/>
      </c>
      <c r="AH21" s="162" t="str">
        <f>BE27</f>
        <v/>
      </c>
      <c r="AI21" s="162" t="str">
        <f>BE28</f>
        <v/>
      </c>
      <c r="AJ21" s="156"/>
      <c r="AK21" s="155"/>
      <c r="AL21" s="155"/>
      <c r="AN21" s="4" t="s">
        <v>240</v>
      </c>
      <c r="AO21" s="4">
        <f>AS29+BC29</f>
        <v>0</v>
      </c>
      <c r="AQ21" s="140" t="s">
        <v>220</v>
      </c>
      <c r="AR21" s="142">
        <v>6</v>
      </c>
      <c r="AS21" s="151">
        <v>8.1999999999999993</v>
      </c>
      <c r="AT21" s="142">
        <f>AS21+0.19</f>
        <v>8.3899999999999988</v>
      </c>
      <c r="AU21" s="142">
        <f t="shared" ref="AU21:BA21" si="41">AT21+0.19</f>
        <v>8.5799999999999983</v>
      </c>
      <c r="AV21" s="142">
        <f t="shared" si="41"/>
        <v>8.7699999999999978</v>
      </c>
      <c r="AW21" s="142">
        <f t="shared" si="41"/>
        <v>8.9599999999999973</v>
      </c>
      <c r="AX21" s="142">
        <f t="shared" si="41"/>
        <v>9.1499999999999968</v>
      </c>
      <c r="AY21" s="142">
        <f t="shared" si="41"/>
        <v>9.3399999999999963</v>
      </c>
      <c r="AZ21" s="142">
        <f t="shared" si="41"/>
        <v>9.5299999999999958</v>
      </c>
      <c r="BA21" s="142">
        <f t="shared" si="41"/>
        <v>9.7199999999999953</v>
      </c>
      <c r="BB21" s="142">
        <v>9.8000000000000007</v>
      </c>
      <c r="BC21" s="151">
        <f t="shared" si="38"/>
        <v>10</v>
      </c>
      <c r="BD21" s="151">
        <f t="shared" si="38"/>
        <v>10.199999999999999</v>
      </c>
      <c r="BE21" s="151">
        <f t="shared" si="38"/>
        <v>10.399999999999999</v>
      </c>
      <c r="BF21" s="151">
        <f t="shared" si="38"/>
        <v>10.599999999999998</v>
      </c>
      <c r="BG21" s="151">
        <f t="shared" si="38"/>
        <v>10.799999999999997</v>
      </c>
      <c r="BH21" s="151">
        <f t="shared" si="38"/>
        <v>10.999999999999996</v>
      </c>
      <c r="BI21" s="151">
        <f t="shared" si="38"/>
        <v>11.199999999999996</v>
      </c>
      <c r="BJ21" s="142">
        <v>11.5</v>
      </c>
      <c r="BK21" s="151">
        <f>BJ21+0.4</f>
        <v>11.9</v>
      </c>
      <c r="BL21" s="151">
        <f t="shared" si="39"/>
        <v>12.3</v>
      </c>
      <c r="BM21" s="151">
        <f t="shared" si="39"/>
        <v>12.700000000000001</v>
      </c>
      <c r="BN21" s="151">
        <f t="shared" si="39"/>
        <v>13.100000000000001</v>
      </c>
      <c r="BO21" s="151">
        <f t="shared" si="39"/>
        <v>13.500000000000002</v>
      </c>
      <c r="BP21" s="151">
        <f t="shared" si="39"/>
        <v>13.900000000000002</v>
      </c>
      <c r="BQ21" s="151">
        <v>14</v>
      </c>
      <c r="BR21" s="151">
        <f>BQ21+0.3</f>
        <v>14.3</v>
      </c>
      <c r="BS21" s="151">
        <f t="shared" ref="BS21:BU21" si="42">BR21+0.3</f>
        <v>14.600000000000001</v>
      </c>
      <c r="BT21" s="151">
        <f t="shared" si="42"/>
        <v>14.900000000000002</v>
      </c>
      <c r="BU21" s="151">
        <f t="shared" si="42"/>
        <v>15.200000000000003</v>
      </c>
      <c r="BV21" s="142">
        <v>15.5</v>
      </c>
      <c r="BW21" s="141"/>
    </row>
    <row r="22" spans="1:75" ht="21" customHeight="1" x14ac:dyDescent="0.25">
      <c r="AB22" s="155"/>
      <c r="AC22" s="453"/>
      <c r="AD22" s="456"/>
      <c r="AE22" s="158" t="s">
        <v>227</v>
      </c>
      <c r="AF22" s="158" t="e">
        <f>BG25</f>
        <v>#N/A</v>
      </c>
      <c r="AG22" s="158" t="e">
        <f>BG26</f>
        <v>#N/A</v>
      </c>
      <c r="AH22" s="158" t="e">
        <f>BG27</f>
        <v>#N/A</v>
      </c>
      <c r="AI22" s="158" t="e">
        <f>BG28</f>
        <v>#N/A</v>
      </c>
      <c r="AJ22" s="195" t="e">
        <f>AVERAGE(AF22:AI22)</f>
        <v>#N/A</v>
      </c>
      <c r="AK22" s="167" t="e">
        <f>IF(AJ22&lt;2.75,"Degré 1",IF(AJ22&lt;6,"Degré 2",IF(AJ22&lt;9.5,"Degré 3","Degré 4")))</f>
        <v>#N/A</v>
      </c>
      <c r="AL22" s="155"/>
      <c r="AN22" s="4" t="s">
        <v>238</v>
      </c>
      <c r="AO22" s="4" t="str">
        <f>IF(AO21&lt;2,"Degré 4",IF(AO21&lt;4,"Degré 3",IF(AO21&lt;7,"Degré 2","Degré 1")))</f>
        <v>Degré 4</v>
      </c>
      <c r="AR22" s="142">
        <v>0.5</v>
      </c>
      <c r="AS22" s="151">
        <f t="shared" ref="AS22" si="43">AVERAGE(AR22,AT22)</f>
        <v>1</v>
      </c>
      <c r="AT22" s="142">
        <v>1.5</v>
      </c>
      <c r="AU22" s="142">
        <v>1.75</v>
      </c>
      <c r="AV22" s="145">
        <v>2</v>
      </c>
      <c r="AW22" s="151">
        <v>2.2999999999999998</v>
      </c>
      <c r="AX22" s="142">
        <v>2.6</v>
      </c>
      <c r="AY22" s="151">
        <v>3</v>
      </c>
      <c r="AZ22" s="142">
        <v>3.3</v>
      </c>
      <c r="BA22" s="142">
        <v>3.6</v>
      </c>
      <c r="BB22" s="145">
        <v>4</v>
      </c>
      <c r="BC22" s="143">
        <v>4.3</v>
      </c>
      <c r="BD22" s="142">
        <v>4.5999999999999996</v>
      </c>
      <c r="BE22" s="145">
        <v>5</v>
      </c>
      <c r="BF22" s="142">
        <v>5.5</v>
      </c>
      <c r="BG22" s="142">
        <v>6</v>
      </c>
      <c r="BH22" s="145">
        <v>6.5</v>
      </c>
      <c r="BI22" s="142">
        <v>6.75</v>
      </c>
      <c r="BJ22" s="145">
        <v>7</v>
      </c>
      <c r="BK22" s="142">
        <v>7.5</v>
      </c>
      <c r="BL22" s="145">
        <v>8</v>
      </c>
      <c r="BM22" s="142">
        <v>8.5</v>
      </c>
      <c r="BN22" s="145">
        <v>9</v>
      </c>
      <c r="BO22" s="142">
        <v>9.3000000000000007</v>
      </c>
      <c r="BP22" s="145">
        <v>9.6</v>
      </c>
      <c r="BQ22" s="142">
        <v>10</v>
      </c>
      <c r="BR22" s="145">
        <v>10.5</v>
      </c>
      <c r="BS22" s="142">
        <v>11</v>
      </c>
      <c r="BT22" s="145">
        <v>11.3</v>
      </c>
      <c r="BU22" s="142">
        <v>11.6</v>
      </c>
      <c r="BV22" s="145">
        <v>12</v>
      </c>
    </row>
    <row r="23" spans="1:75" ht="21" customHeight="1" x14ac:dyDescent="0.25">
      <c r="AB23" s="155"/>
      <c r="AC23" s="454"/>
      <c r="AD23" s="458" t="s">
        <v>248</v>
      </c>
      <c r="AE23" s="459"/>
      <c r="AF23" s="158" t="str">
        <f>BC25</f>
        <v/>
      </c>
      <c r="AG23" s="158" t="str">
        <f>BC26</f>
        <v/>
      </c>
      <c r="AH23" s="158" t="str">
        <f>BC27</f>
        <v/>
      </c>
      <c r="AI23" s="158" t="str">
        <f>BC28</f>
        <v/>
      </c>
      <c r="AJ23" s="156"/>
      <c r="AK23" s="157"/>
      <c r="AL23" s="155"/>
      <c r="AN23" s="4" t="s">
        <v>239</v>
      </c>
      <c r="AO23" s="4">
        <f>IF(AO21&lt;2,2,IF(AO21&lt;4,1.5,IF(AO21&lt;7,1,0.5)))</f>
        <v>2</v>
      </c>
    </row>
    <row r="24" spans="1:75" ht="20.25" customHeight="1" x14ac:dyDescent="0.25">
      <c r="AB24" s="155"/>
      <c r="AC24" s="156"/>
      <c r="AD24" s="156"/>
      <c r="AE24" s="156"/>
      <c r="AF24" s="156"/>
      <c r="AG24" s="156"/>
      <c r="AH24" s="156"/>
      <c r="AI24" s="156"/>
      <c r="AJ24" s="156"/>
      <c r="AK24" s="156"/>
      <c r="AL24" s="155"/>
      <c r="AN24" s="4"/>
      <c r="AO24" s="4"/>
      <c r="AP24" s="4"/>
      <c r="AQ24" s="4" t="e">
        <f>Evaluation!AR14</f>
        <v>#N/A</v>
      </c>
      <c r="AR24" s="4" t="str">
        <f>Evaluation!AQ18</f>
        <v>Diff projet</v>
      </c>
      <c r="AS24" s="4" t="str">
        <f>Evaluation!AR18</f>
        <v>SR</v>
      </c>
      <c r="AT24" s="4" t="str">
        <f>Evaluation!AS18</f>
        <v>% réels</v>
      </c>
      <c r="AU24" s="4" t="str">
        <f>Evaluation!AT18</f>
        <v>vitesse réelles</v>
      </c>
      <c r="AV24" s="4" t="s">
        <v>225</v>
      </c>
      <c r="AW24" s="4" t="s">
        <v>226</v>
      </c>
      <c r="AX24" s="4"/>
      <c r="AY24" s="4"/>
      <c r="AZ24" s="4"/>
      <c r="BA24" s="4" t="e">
        <f>Evaluation!BB14</f>
        <v>#N/A</v>
      </c>
      <c r="BB24" s="4" t="str">
        <f>Evaluation!BA18</f>
        <v>Diff projet</v>
      </c>
      <c r="BC24" s="4" t="str">
        <f>Evaluation!BB18</f>
        <v>SR</v>
      </c>
      <c r="BD24" s="4" t="str">
        <f>Evaluation!BC18</f>
        <v>% réels</v>
      </c>
      <c r="BE24" s="4" t="str">
        <f>Evaluation!BD18</f>
        <v>vitesse réelles</v>
      </c>
      <c r="BF24" s="4" t="s">
        <v>225</v>
      </c>
      <c r="BG24" s="4" t="s">
        <v>226</v>
      </c>
    </row>
    <row r="25" spans="1:75" ht="35.1" customHeight="1" x14ac:dyDescent="0.25">
      <c r="AB25" s="441" t="s">
        <v>278</v>
      </c>
      <c r="AC25" s="441"/>
      <c r="AD25" s="441"/>
      <c r="AE25" s="441"/>
      <c r="AF25" s="441"/>
      <c r="AG25" s="441"/>
      <c r="AH25" s="441"/>
      <c r="AI25" s="441"/>
      <c r="AJ25" s="441"/>
      <c r="AK25" s="441"/>
      <c r="AL25" s="441"/>
      <c r="AN25" s="4" t="str">
        <f>Evaluation!AM19</f>
        <v>A</v>
      </c>
      <c r="AO25" s="4">
        <f>Evaluation!AN19</f>
        <v>0</v>
      </c>
      <c r="AP25" s="4">
        <f>Evaluation!AO19</f>
        <v>0</v>
      </c>
      <c r="AQ25" s="4">
        <f>Evaluation!AP19</f>
        <v>0</v>
      </c>
      <c r="AR25" s="4">
        <f>Evaluation!AQ19</f>
        <v>0</v>
      </c>
      <c r="AS25" s="4" t="str">
        <f>Evaluation!AR19</f>
        <v/>
      </c>
      <c r="AT25" s="4" t="str">
        <f>Evaluation!AS19</f>
        <v/>
      </c>
      <c r="AU25" s="4" t="str">
        <f>Evaluation!AT19</f>
        <v/>
      </c>
      <c r="AV25" s="152" t="str">
        <f>IF(AO25=1,INDEX($AR$6:$BV$15,10,MATCH(AT25,$AR$9:$BV$9)),IF(AO25=2,INDEX($AR$6:$BV$15,10,MATCH(AT25,$AR$10:$BV$10)),IF(AO25=3,INDEX($AR$6:$BV$15,10,MATCH(AT25,$AR$11:$BV$11)),"")))</f>
        <v/>
      </c>
      <c r="AW25" s="152" t="e">
        <f>IF(AND($AQ$24="F",AO25=1),INDEX($AR$6:$BV$15,10,MATCH(AU25,$AR$6:$BV$6)),IF(AND($AQ$24="F",AO25=2),INDEX($AR$6:$BV$15,10,MATCH(AU25,$AR$7:$BV$7)),IF(AND($AQ$24="F",AO25=3),INDEX($AR$6:$BV$15,10,MATCH(AU25,$AR$8:$BV$8)),IF(AND($AQ$24="G",AO25=1),INDEX($AR$6:$BV$15,10,MATCH(AU25,$AR$12:$BV$12)),IF(AND($AQ$24="G",AO25=2),INDEX($AR$6:$BV$15,10,MATCH(AU25,$AR$13:$BV$13)),IF(AND($AQ$24="G",AO25=3),INDEX($AR$6:$BV$15,10,MATCH(AU25,$AR$14:$BV$14)),("")))))))</f>
        <v>#N/A</v>
      </c>
      <c r="AX25" s="4" t="str">
        <f>Evaluation!AW19</f>
        <v>A</v>
      </c>
      <c r="AY25" s="4">
        <f>Evaluation!AX19</f>
        <v>0</v>
      </c>
      <c r="AZ25" s="4">
        <f>Evaluation!AY19</f>
        <v>0</v>
      </c>
      <c r="BA25" s="4">
        <f>Evaluation!AZ19</f>
        <v>0</v>
      </c>
      <c r="BB25" s="4">
        <f>Evaluation!BA19</f>
        <v>0</v>
      </c>
      <c r="BC25" s="4" t="str">
        <f>Evaluation!BB19</f>
        <v/>
      </c>
      <c r="BD25" s="4" t="str">
        <f>Evaluation!BC19</f>
        <v/>
      </c>
      <c r="BE25" s="4" t="str">
        <f>Evaluation!BD19</f>
        <v/>
      </c>
      <c r="BF25" s="152" t="str">
        <f>IF(AY25=1,INDEX($AR$6:$BV$15,10,MATCH(BD25,$AR$9:$BV$9)),IF(AY25=2,INDEX($AR$6:$BV$15,10,MATCH(BD25,$AR$10:$BV$10)),IF(AY25=3,INDEX($AR$6:$BV$15,10,MATCH(BD25,$AR$11:$BV$11)),"")))</f>
        <v/>
      </c>
      <c r="BG25" s="152" t="e">
        <f>IF(AND(BA24="F",AY25=1),INDEX($AR$6:$BV$15,10,MATCH(BE25,$AR$6:$BV$6)),IF(AND(BA24="F",AY25=2),INDEX($AR$6:$BV$15,10,MATCH(BE25,$AR$7:$BV$7)),IF(AND(BA24="F",AY25=3),INDEX($AR$6:$BV$15,10,MATCH(BE25,$AR$8:$BV$8)),IF(AND(BA24="G",AY25=1),INDEX($AR$6:$BV$15,10,MATCH(BE25,$AR$12:$BV$12)),IF(AND(BA24="G",AY25=2),INDEX($AR$6:$BV$15,10,MATCH(BE25,$AR$13:$BV$13)),IF(AND(BA24="G",AY25=3),INDEX($AR$6:$BV$15,10,MATCH(BE25,$AR$14:$BV$14)),("")))))))</f>
        <v>#N/A</v>
      </c>
    </row>
    <row r="26" spans="1:75" ht="14.25" customHeight="1" x14ac:dyDescent="0.25">
      <c r="AB26" s="155"/>
      <c r="AC26" s="155"/>
      <c r="AD26" s="155"/>
      <c r="AE26" s="75"/>
      <c r="AF26" s="75"/>
      <c r="AG26" s="75"/>
      <c r="AH26" s="75"/>
      <c r="AI26" s="75"/>
      <c r="AJ26" s="155"/>
      <c r="AK26" s="156"/>
      <c r="AL26" s="155"/>
      <c r="AN26" s="4" t="str">
        <f>Evaluation!AM20</f>
        <v>B</v>
      </c>
      <c r="AO26" s="4">
        <f>Evaluation!AN20</f>
        <v>0</v>
      </c>
      <c r="AP26" s="4">
        <f>Evaluation!AO20</f>
        <v>0</v>
      </c>
      <c r="AQ26" s="4">
        <f>Evaluation!AP20</f>
        <v>0</v>
      </c>
      <c r="AR26" s="4">
        <f>Evaluation!AQ20</f>
        <v>0</v>
      </c>
      <c r="AS26" s="4" t="str">
        <f>Evaluation!AR20</f>
        <v/>
      </c>
      <c r="AT26" s="4" t="str">
        <f>Evaluation!AS20</f>
        <v/>
      </c>
      <c r="AU26" s="4" t="str">
        <f>Evaluation!AT20</f>
        <v/>
      </c>
      <c r="AV26" s="152" t="str">
        <f t="shared" ref="AV26:AV28" si="44">IF(AO26=1,INDEX($AR$6:$BV$15,10,MATCH(AT26,$AR$9:$BV$9)),IF(AO26=2,INDEX($AR$6:$BV$15,10,MATCH(AT26,$AR$10:$BV$10)),IF(AO26=3,INDEX($AR$6:$BV$15,10,MATCH(AT26,$AR$11:$BV$11)),"")))</f>
        <v/>
      </c>
      <c r="AW26" s="152" t="e">
        <f t="shared" ref="AW26:AW28" si="45">IF(AND($AQ$24="F",AO26=1),INDEX($AR$6:$BV$15,10,MATCH(AU26,$AR$6:$BV$6)),IF(AND($AQ$24="F",AO26=2),INDEX($AR$6:$BV$15,10,MATCH(AU26,$AR$7:$BV$7)),IF(AND($AQ$24="F",AO26=3),INDEX($AR$6:$BV$15,10,MATCH(AU26,$AR$8:$BV$8)),IF(AND($AQ$24="G",AO26=1),INDEX($AR$6:$BV$15,10,MATCH(AU26,$AR$12:$BV$12)),IF(AND($AQ$24="G",AO26=2),INDEX($AR$6:$BV$15,10,MATCH(AU26,$AR$13:$BV$13)),IF(AND($AQ$24="G",AO26=3),INDEX($AR$6:$BV$15,10,MATCH(AU26,$AR$14:$BV$14)),("")))))))</f>
        <v>#N/A</v>
      </c>
      <c r="AX26" s="4" t="str">
        <f>Evaluation!AW20</f>
        <v>B</v>
      </c>
      <c r="AY26" s="4">
        <f>Evaluation!AX20</f>
        <v>0</v>
      </c>
      <c r="AZ26" s="4">
        <f>Evaluation!AY20</f>
        <v>0</v>
      </c>
      <c r="BA26" s="4">
        <f>Evaluation!AZ20</f>
        <v>0</v>
      </c>
      <c r="BB26" s="4">
        <f>Evaluation!BA20</f>
        <v>0</v>
      </c>
      <c r="BC26" s="4" t="str">
        <f>Evaluation!BB20</f>
        <v/>
      </c>
      <c r="BD26" s="4" t="str">
        <f>Evaluation!BC20</f>
        <v/>
      </c>
      <c r="BE26" s="4" t="str">
        <f>Evaluation!BD20</f>
        <v/>
      </c>
      <c r="BF26" s="152" t="str">
        <f t="shared" ref="BF26:BF28" si="46">IF(AY26=1,INDEX($AR$6:$BV$15,10,MATCH(BD26,$AR$9:$BV$9)),IF(AY26=2,INDEX($AR$6:$BV$15,10,MATCH(BD26,$AR$10:$BV$10)),IF(AY26=3,INDEX($AR$6:$BV$15,10,MATCH(BD26,$AR$11:$BV$11)),"")))</f>
        <v/>
      </c>
      <c r="BG26" s="152" t="e">
        <f>IF(AND(BA24="F",AY26=1),INDEX($AR$6:$BV$15,10,MATCH(BE26,$AR$6:$BV$6)),IF(AND(BA24="F",AY26=2),INDEX($AR$6:$BV$15,10,MATCH(BE26,$AR$7:$BV$7)),IF(AND(BA24="F",AY26=3),INDEX($AR$6:$BV$15,10,MATCH(BE26,$AR$8:$BV$8)),IF(AND(BA24="G",AY26=1),INDEX($AR$6:$BV$15,10,MATCH(BE26,$AR$12:$BV$12)),IF(AND(BA24="G",AY26=2),INDEX($AR$6:$BV$15,10,MATCH(BE26,$AR$13:$BV$13)),IF(AND(BA24="G",AY26=3),INDEX($AR$6:$BV$15,10,MATCH(BE26,$AR$14:$BV$14)),("")))))))</f>
        <v>#N/A</v>
      </c>
    </row>
    <row r="27" spans="1:75" ht="21" customHeight="1" x14ac:dyDescent="0.25">
      <c r="AB27" s="155"/>
      <c r="AC27" s="155"/>
      <c r="AD27" s="155"/>
      <c r="AE27" s="172" t="s">
        <v>279</v>
      </c>
      <c r="AF27" s="442">
        <f>AO23</f>
        <v>2</v>
      </c>
      <c r="AG27" s="444" t="str">
        <f>AO22</f>
        <v>Degré 4</v>
      </c>
      <c r="AH27" s="444" t="s">
        <v>248</v>
      </c>
      <c r="AI27" s="444" t="s">
        <v>249</v>
      </c>
      <c r="AJ27" s="156"/>
      <c r="AK27" s="156"/>
      <c r="AL27" s="155"/>
      <c r="AN27" s="4" t="str">
        <f>Evaluation!AM21</f>
        <v>c</v>
      </c>
      <c r="AO27" s="4">
        <f>Evaluation!AN21</f>
        <v>0</v>
      </c>
      <c r="AP27" s="4">
        <f>Evaluation!AO21</f>
        <v>0</v>
      </c>
      <c r="AQ27" s="4">
        <f>Evaluation!AP21</f>
        <v>0</v>
      </c>
      <c r="AR27" s="4">
        <f>Evaluation!AQ21</f>
        <v>0</v>
      </c>
      <c r="AS27" s="4" t="str">
        <f>Evaluation!AR21</f>
        <v/>
      </c>
      <c r="AT27" s="4" t="str">
        <f>Evaluation!AS21</f>
        <v/>
      </c>
      <c r="AU27" s="4" t="str">
        <f>Evaluation!AT21</f>
        <v/>
      </c>
      <c r="AV27" s="152" t="str">
        <f t="shared" si="44"/>
        <v/>
      </c>
      <c r="AW27" s="152" t="e">
        <f t="shared" si="45"/>
        <v>#N/A</v>
      </c>
      <c r="AX27" s="4" t="str">
        <f>Evaluation!AW21</f>
        <v>c</v>
      </c>
      <c r="AY27" s="4">
        <f>Evaluation!AX21</f>
        <v>0</v>
      </c>
      <c r="AZ27" s="4">
        <f>Evaluation!AY21</f>
        <v>0</v>
      </c>
      <c r="BA27" s="4">
        <f>Evaluation!AZ21</f>
        <v>0</v>
      </c>
      <c r="BB27" s="4">
        <f>Evaluation!BA21</f>
        <v>0</v>
      </c>
      <c r="BC27" s="4" t="str">
        <f>Evaluation!BB21</f>
        <v/>
      </c>
      <c r="BD27" s="4" t="str">
        <f>Evaluation!BC21</f>
        <v/>
      </c>
      <c r="BE27" s="4" t="str">
        <f>Evaluation!BD21</f>
        <v/>
      </c>
      <c r="BF27" s="152" t="str">
        <f t="shared" si="46"/>
        <v/>
      </c>
      <c r="BG27" s="152" t="e">
        <f>IF(AND(BA24="F",AY27=1),INDEX($AR$6:$BV$15,10,MATCH(BE27,$AR$6:$BV$6)),IF(AND(BA24="F",AY27=2),INDEX($AR$6:$BV$15,10,MATCH(BE27,$AR$7:$BV$7)),IF(AND(BA24="F",AY27=3),INDEX($AR$6:$BV$15,10,MATCH(BE27,$AR$8:$BV$8)),IF(AND(BA24="G",AY27=1),INDEX($AR$6:$BV$15,10,MATCH(BE27,$AR$12:$BV$12)),IF(AND(BA24="G",AY27=2),INDEX($AR$6:$BV$15,10,MATCH(BE27,$AR$13:$BV$13)),IF(AND(BA24="G",AY27=3),INDEX($AR$6:$BV$15,10,MATCH(BE27,$AR$14:$BV$14)),("")))))))</f>
        <v>#N/A</v>
      </c>
    </row>
    <row r="28" spans="1:75" ht="21" customHeight="1" x14ac:dyDescent="0.25">
      <c r="AB28" s="155"/>
      <c r="AC28" s="156"/>
      <c r="AD28" s="155"/>
      <c r="AE28" s="175" t="s">
        <v>253</v>
      </c>
      <c r="AF28" s="443"/>
      <c r="AG28" s="445"/>
      <c r="AH28" s="445"/>
      <c r="AI28" s="445"/>
      <c r="AJ28" s="156"/>
      <c r="AK28" s="156"/>
      <c r="AL28" s="155"/>
      <c r="AN28" s="4" t="str">
        <f>Evaluation!AM22</f>
        <v>D</v>
      </c>
      <c r="AO28" s="4">
        <f>Evaluation!AN22</f>
        <v>0</v>
      </c>
      <c r="AP28" s="4">
        <f>Evaluation!AO22</f>
        <v>0</v>
      </c>
      <c r="AQ28" s="4">
        <f>Evaluation!AP22</f>
        <v>0</v>
      </c>
      <c r="AR28" s="4">
        <f>Evaluation!AQ22</f>
        <v>0</v>
      </c>
      <c r="AS28" s="4" t="str">
        <f>Evaluation!AR22</f>
        <v/>
      </c>
      <c r="AT28" s="4" t="str">
        <f>Evaluation!AS22</f>
        <v/>
      </c>
      <c r="AU28" s="4" t="str">
        <f>Evaluation!AT22</f>
        <v/>
      </c>
      <c r="AV28" s="152" t="str">
        <f t="shared" si="44"/>
        <v/>
      </c>
      <c r="AW28" s="152" t="e">
        <f t="shared" si="45"/>
        <v>#N/A</v>
      </c>
      <c r="AX28" s="4" t="str">
        <f>Evaluation!AW22</f>
        <v>D</v>
      </c>
      <c r="AY28" s="4">
        <f>Evaluation!AX22</f>
        <v>0</v>
      </c>
      <c r="AZ28" s="4">
        <f>Evaluation!AY22</f>
        <v>0</v>
      </c>
      <c r="BA28" s="4">
        <f>Evaluation!AZ22</f>
        <v>0</v>
      </c>
      <c r="BB28" s="4">
        <f>Evaluation!BA22</f>
        <v>0</v>
      </c>
      <c r="BC28" s="4" t="str">
        <f>Evaluation!BB22</f>
        <v/>
      </c>
      <c r="BD28" s="4" t="str">
        <f>Evaluation!BC22</f>
        <v/>
      </c>
      <c r="BE28" s="4" t="str">
        <f>Evaluation!BD22</f>
        <v/>
      </c>
      <c r="BF28" s="152" t="str">
        <f t="shared" si="46"/>
        <v/>
      </c>
      <c r="BG28" s="152" t="e">
        <f>IF(AND(BA24="F",AY28=1),INDEX($AR$6:$BV$15,10,MATCH(BE28,$AR$6:$BV$6)),IF(AND(BA24="F",AY28=2),INDEX($AR$6:$BV$15,10,MATCH(BE28,$AR$7:$BV$7)),IF(AND(BA24="F",AY28=3),INDEX($AR$6:$BV$15,10,MATCH(BE28,$AR$8:$BV$8)),IF(AND(BA24="G",AY28=1),INDEX($AR$6:$BV$15,10,MATCH(BE28,$AR$12:$BV$12)),IF(AND(BA24="G",AY28=2),INDEX($AR$6:$BV$15,10,MATCH(BE28,$AR$13:$BV$13)),IF(AND(BA24="G",AY28=3),INDEX($AR$6:$BV$15,10,MATCH(BE28,$AR$14:$BV$14)),("")))))))</f>
        <v>#N/A</v>
      </c>
    </row>
    <row r="29" spans="1:75" ht="21" customHeight="1" x14ac:dyDescent="0.25">
      <c r="AB29" s="155"/>
      <c r="AC29" s="156"/>
      <c r="AD29" s="156"/>
      <c r="AE29" s="435" t="str">
        <f>AC9</f>
        <v>Qui ?</v>
      </c>
      <c r="AF29" s="436"/>
      <c r="AG29" s="437"/>
      <c r="AH29" s="173">
        <f>SUM(AF13:AI13)</f>
        <v>0</v>
      </c>
      <c r="AI29" s="438">
        <f>AH29+AH30</f>
        <v>0</v>
      </c>
      <c r="AJ29" s="156"/>
      <c r="AK29" s="156"/>
      <c r="AL29" s="155"/>
      <c r="AN29" s="4"/>
      <c r="AO29" s="4"/>
      <c r="AS29" s="1">
        <f>SUM(AS25:AS28)</f>
        <v>0</v>
      </c>
      <c r="AU29" s="154" t="s">
        <v>228</v>
      </c>
      <c r="AV29" s="153" t="e">
        <f>AVERAGE(AV25:AV28)</f>
        <v>#DIV/0!</v>
      </c>
      <c r="AW29" s="153" t="e">
        <f>AVERAGE(AW25:AW28)</f>
        <v>#N/A</v>
      </c>
      <c r="BC29" s="1">
        <f>SUM(BC25:BC28)</f>
        <v>0</v>
      </c>
      <c r="BE29" s="154" t="s">
        <v>228</v>
      </c>
      <c r="BF29" s="153" t="e">
        <f>AVERAGE(BF25:BF28)</f>
        <v>#DIV/0!</v>
      </c>
      <c r="BG29" s="153" t="e">
        <f>AVERAGE(BG25:BG28)</f>
        <v>#N/A</v>
      </c>
    </row>
    <row r="30" spans="1:75" ht="21" customHeight="1" x14ac:dyDescent="0.25">
      <c r="AB30" s="75"/>
      <c r="AC30" s="79"/>
      <c r="AD30" s="79"/>
      <c r="AE30" s="435" t="str">
        <f>AC19</f>
        <v>Qui ?</v>
      </c>
      <c r="AF30" s="436"/>
      <c r="AG30" s="437"/>
      <c r="AH30" s="173">
        <f>SUM(AF23:AI23)</f>
        <v>0</v>
      </c>
      <c r="AI30" s="439"/>
      <c r="AJ30" s="79"/>
      <c r="AK30" s="79"/>
      <c r="AL30" s="75"/>
      <c r="AN30" s="4"/>
      <c r="AO30" s="4"/>
    </row>
    <row r="31" spans="1:75" ht="35.1" customHeight="1" x14ac:dyDescent="0.25">
      <c r="AB31" s="75"/>
      <c r="AC31" s="79"/>
      <c r="AD31" s="79"/>
      <c r="AE31" s="79"/>
      <c r="AF31" s="79"/>
      <c r="AG31" s="79"/>
      <c r="AH31" s="79"/>
      <c r="AI31" s="79"/>
      <c r="AJ31" s="79"/>
      <c r="AK31" s="79"/>
      <c r="AL31" s="75"/>
      <c r="AN31" s="10" t="s">
        <v>101</v>
      </c>
      <c r="AO31" s="10"/>
    </row>
    <row r="32" spans="1:75" ht="35.1" customHeight="1" x14ac:dyDescent="0.25">
      <c r="AB32" s="75"/>
      <c r="AC32" s="79"/>
      <c r="AD32" s="79"/>
      <c r="AE32" s="79"/>
      <c r="AF32" s="79"/>
      <c r="AG32" s="79"/>
      <c r="AH32" s="79"/>
      <c r="AI32" s="79"/>
      <c r="AJ32" s="79"/>
      <c r="AK32" s="79"/>
      <c r="AL32" s="75"/>
      <c r="AN32" s="4" t="s">
        <v>216</v>
      </c>
      <c r="AO32" s="4">
        <f>Evaluation!BP39</f>
        <v>0</v>
      </c>
    </row>
    <row r="33" spans="28:59" ht="81.75" customHeight="1" x14ac:dyDescent="0.25">
      <c r="AB33" s="75"/>
      <c r="AC33" s="79"/>
      <c r="AD33" s="79"/>
      <c r="AE33" s="79"/>
      <c r="AF33" s="79"/>
      <c r="AG33" s="79"/>
      <c r="AH33" s="79"/>
      <c r="AI33" s="79"/>
      <c r="AJ33" s="79"/>
      <c r="AK33" s="79"/>
      <c r="AL33" s="75"/>
      <c r="AN33" s="4" t="s">
        <v>217</v>
      </c>
      <c r="AO33" s="4" t="e">
        <f>IF(AND(Evaluation!AR31=Evaluation!BB31,Evaluation!AR31="F"),1,IF(AND(Evaluation!AR31=Evaluation!BB31,Evaluation!AR31="G"),2,3))</f>
        <v>#N/A</v>
      </c>
    </row>
    <row r="34" spans="28:59" ht="35.1" customHeight="1" x14ac:dyDescent="0.25">
      <c r="AB34" s="75"/>
      <c r="AC34" s="440" t="s">
        <v>254</v>
      </c>
      <c r="AD34" s="440"/>
      <c r="AE34" s="440"/>
      <c r="AF34" s="440"/>
      <c r="AG34" s="440"/>
      <c r="AH34" s="440"/>
      <c r="AI34" s="440"/>
      <c r="AJ34" s="440"/>
      <c r="AK34" s="440"/>
      <c r="AL34" s="75"/>
      <c r="AN34" s="4" t="s">
        <v>221</v>
      </c>
      <c r="AO34" s="4" t="e">
        <f>IF(AO33=1,INDEX($AR$19:$BV$22,4,MATCH(AO32,$AR$19:$BV$19)),IF(AO33=2,INDEX($AR$19:$BV$22,4,MATCH(AO32,$AR$20:$BV$20)),INDEX($AR$19:$BV$22,4,MATCH(AO32,$AR$21:$BV$21))))</f>
        <v>#N/A</v>
      </c>
    </row>
    <row r="35" spans="28:59" ht="15" customHeight="1" x14ac:dyDescent="0.25">
      <c r="AB35" s="75"/>
      <c r="AC35" s="79"/>
      <c r="AD35" s="79"/>
      <c r="AE35" s="79"/>
      <c r="AF35" s="79"/>
      <c r="AG35" s="79"/>
      <c r="AH35" s="79"/>
      <c r="AI35" s="79"/>
      <c r="AJ35" s="79"/>
      <c r="AK35" s="79"/>
      <c r="AL35" s="75"/>
      <c r="AN35" s="4" t="s">
        <v>240</v>
      </c>
      <c r="AO35" s="4">
        <f>AS43+BC43</f>
        <v>0</v>
      </c>
    </row>
    <row r="36" spans="28:59" ht="42.75" customHeight="1" x14ac:dyDescent="0.25">
      <c r="AB36" s="460" t="s">
        <v>276</v>
      </c>
      <c r="AC36" s="460"/>
      <c r="AD36" s="460"/>
      <c r="AE36" s="460"/>
      <c r="AF36" s="460"/>
      <c r="AG36" s="460"/>
      <c r="AH36" s="460"/>
      <c r="AI36" s="460"/>
      <c r="AJ36" s="460"/>
      <c r="AK36" s="460"/>
      <c r="AL36" s="460"/>
      <c r="AN36" s="4" t="s">
        <v>238</v>
      </c>
      <c r="AO36" s="4" t="str">
        <f>IF(AO35&lt;2,"Degré 4",IF(AO35&lt;4,"Degré 3",IF(AO35&lt;7,"Degré 2","Degré 1")))</f>
        <v>Degré 4</v>
      </c>
    </row>
    <row r="37" spans="28:59" ht="19.5" customHeight="1" thickBot="1" x14ac:dyDescent="0.3">
      <c r="AB37" s="461"/>
      <c r="AC37" s="461"/>
      <c r="AD37" s="461"/>
      <c r="AE37" s="461"/>
      <c r="AF37" s="461"/>
      <c r="AG37" s="461"/>
      <c r="AH37" s="461"/>
      <c r="AI37" s="461"/>
      <c r="AJ37" s="461"/>
      <c r="AK37" s="461"/>
      <c r="AL37" s="461"/>
      <c r="AN37" s="4" t="s">
        <v>239</v>
      </c>
      <c r="AO37" s="4">
        <f>IF(AO35&lt;2,2,IF(AO35&lt;4,1.5,IF(AO35&lt;7,1,0.5)))</f>
        <v>2</v>
      </c>
    </row>
    <row r="38" spans="28:59" ht="21" customHeight="1" x14ac:dyDescent="0.25">
      <c r="AB38" s="155"/>
      <c r="AC38" s="168" t="s">
        <v>277</v>
      </c>
      <c r="AD38" s="449" t="e">
        <f>(AJ41+AJ43+AJ46)/3</f>
        <v>#DIV/0!</v>
      </c>
      <c r="AE38" s="451" t="e">
        <f t="shared" ref="AE38:AE39" si="47">IF(AD38&lt;2.75,"Degré 1",IF(AD38&lt;6,"Degré 2",IF(AD38&lt;9.5,"Degré 3","Degré 4")))</f>
        <v>#DIV/0!</v>
      </c>
      <c r="AF38" s="161" t="s">
        <v>242</v>
      </c>
      <c r="AG38" s="158" t="s">
        <v>243</v>
      </c>
      <c r="AH38" s="158" t="s">
        <v>252</v>
      </c>
      <c r="AI38" s="158" t="s">
        <v>244</v>
      </c>
      <c r="AJ38" s="166" t="s">
        <v>227</v>
      </c>
      <c r="AK38" s="155"/>
      <c r="AL38" s="155"/>
      <c r="AN38" s="4"/>
      <c r="AO38" s="4"/>
      <c r="AP38" s="4"/>
      <c r="AQ38" s="4" t="e">
        <f>Evaluation!AR31</f>
        <v>#N/A</v>
      </c>
      <c r="AR38" s="4" t="str">
        <f>Evaluation!AQ35</f>
        <v>Diff projet</v>
      </c>
      <c r="AS38" s="4" t="str">
        <f>Evaluation!AR35</f>
        <v>SR</v>
      </c>
      <c r="AT38" s="4" t="str">
        <f>Evaluation!AS35</f>
        <v>% réels</v>
      </c>
      <c r="AU38" s="4" t="str">
        <f>Evaluation!AT35</f>
        <v>vitesse réelles</v>
      </c>
      <c r="AV38" s="4" t="s">
        <v>225</v>
      </c>
      <c r="AW38" s="4" t="s">
        <v>226</v>
      </c>
      <c r="AX38" s="4"/>
      <c r="AY38" s="4"/>
      <c r="AZ38" s="4"/>
      <c r="BA38" s="4" t="e">
        <f>Evaluation!BB31</f>
        <v>#N/A</v>
      </c>
      <c r="BB38" s="4" t="str">
        <f>Evaluation!BA35</f>
        <v>Diff projet</v>
      </c>
      <c r="BC38" s="4" t="str">
        <f>Evaluation!BB35</f>
        <v>SR</v>
      </c>
      <c r="BD38" s="4" t="str">
        <f>Evaluation!BC35</f>
        <v>% réels</v>
      </c>
      <c r="BE38" s="4" t="str">
        <f>Evaluation!BD35</f>
        <v>vitesse réelles</v>
      </c>
      <c r="BF38" s="4" t="s">
        <v>225</v>
      </c>
      <c r="BG38" s="4" t="s">
        <v>226</v>
      </c>
    </row>
    <row r="39" spans="28:59" ht="21" customHeight="1" thickBot="1" x14ac:dyDescent="0.3">
      <c r="AB39" s="155"/>
      <c r="AC39" s="174" t="s">
        <v>251</v>
      </c>
      <c r="AD39" s="450"/>
      <c r="AE39" s="452" t="str">
        <f t="shared" si="47"/>
        <v>Degré 1</v>
      </c>
      <c r="AF39" s="167" t="str">
        <f>IF(AO39=1,"3 minutes",IF(AO39=2,"6 minutes",IF(AO39=3,"9minutes","")))</f>
        <v/>
      </c>
      <c r="AG39" s="159" t="str">
        <f>IF(AO40=1,"3 minutes",IF(AO40=2,"6 minutes",IF(AO40=3,"9minutes","")))</f>
        <v/>
      </c>
      <c r="AH39" s="159" t="str">
        <f>IF(A41=1,"3 minutes",IF(AO41=2,"6 minutes",IF(AO41=3,"9minutes","")))</f>
        <v/>
      </c>
      <c r="AI39" s="159" t="str">
        <f>IF(AO42=1,"3 minutes",IF(AO42=2,"6 minutes",IF(AO42=3,"9minutes","")))</f>
        <v/>
      </c>
      <c r="AJ39" s="155"/>
      <c r="AK39" s="155"/>
      <c r="AL39" s="155"/>
      <c r="AN39" s="4" t="str">
        <f>Evaluation!AM36</f>
        <v>A</v>
      </c>
      <c r="AO39" s="4">
        <f>Evaluation!AN36</f>
        <v>0</v>
      </c>
      <c r="AP39" s="4">
        <f>Evaluation!AO36</f>
        <v>0</v>
      </c>
      <c r="AQ39" s="4">
        <f>Evaluation!AP36</f>
        <v>0</v>
      </c>
      <c r="AR39" s="4">
        <f>Evaluation!AQ36</f>
        <v>0</v>
      </c>
      <c r="AS39" s="4" t="str">
        <f>Evaluation!AR36</f>
        <v/>
      </c>
      <c r="AT39" s="4" t="str">
        <f>Evaluation!AS36</f>
        <v/>
      </c>
      <c r="AU39" s="4" t="str">
        <f>Evaluation!AT36</f>
        <v/>
      </c>
      <c r="AV39" s="152" t="str">
        <f>IF(AO39=1,INDEX($AR$6:$BV$15,10,MATCH(AT39,$AR$9:$BV$9)),IF(AO39=2,INDEX($AR$6:$BV$15,10,MATCH(AT39,$AR$10:$BV$10)),IF(AO39=3,INDEX($AR$6:$BV$15,10,MATCH(AT39,$AR$11:$BV$11)),"")))</f>
        <v/>
      </c>
      <c r="AW39" s="152" t="e">
        <f>IF(AND($AQ$38="F",AO39=1),INDEX($AR$6:$BV$15,10,MATCH(AU39,$AR$6:$BV$6)),IF(AND($AQ$38="F",AO39=2),INDEX($AR$6:$BV$15,10,MATCH(AU39,$AR$7:$BV$7)),IF(AND($AQ$38="F",AO39=3),INDEX($AR$6:$BV$15,10,MATCH(AU39,$AR$8:$BV$8)),IF(AND($AQ$38="G",AO39=1),INDEX($AR$6:$BV$15,10,MATCH(AU39,$AR$12:$BV$12)),IF(AND($AQ$38="G",AO39=2),INDEX($AR$6:$BV$15,10,MATCH(AU39,$AR$13:$BV$13)),IF(AND($AQ$38="G",AO39=3),INDEX($AR$6:$BV$15,10,MATCH(AU39,$AR$14:$BV$14)),("")))))))</f>
        <v>#N/A</v>
      </c>
      <c r="AX39" s="4" t="str">
        <f>Evaluation!AW36</f>
        <v>A</v>
      </c>
      <c r="AY39" s="4">
        <f>Evaluation!AX36</f>
        <v>0</v>
      </c>
      <c r="AZ39" s="4">
        <f>Evaluation!AY36</f>
        <v>0</v>
      </c>
      <c r="BA39" s="4">
        <f>Evaluation!AZ36</f>
        <v>0</v>
      </c>
      <c r="BB39" s="4">
        <f>Evaluation!BA36</f>
        <v>0</v>
      </c>
      <c r="BC39" s="4" t="str">
        <f>Evaluation!BB36</f>
        <v/>
      </c>
      <c r="BD39" s="4" t="str">
        <f>Evaluation!BC36</f>
        <v/>
      </c>
      <c r="BE39" s="4" t="str">
        <f>Evaluation!BD36</f>
        <v/>
      </c>
      <c r="BF39" s="152" t="str">
        <f>IF(AY39=1,INDEX($AR$6:$BV$15,10,MATCH(BD39,$AR$9:$BV$9)),IF(AY39=2,INDEX($AR$6:$BV$15,10,MATCH(BD39,$AR$10:$BV$10)),IF(AY39=3,INDEX($AR$6:$BV$15,10,MATCH(BD39,$AR$11:$BV$11)),"")))</f>
        <v/>
      </c>
      <c r="BG39" s="152" t="e">
        <f>IF(AND($BA$38="F",AY39=1),INDEX($AR$6:$BV$15,10,MATCH(BE39,$AR$6:$BV$6)),IF(AND($BA$38="F",AY39=2),INDEX($AR$6:$BV$15,10,MATCH(BE39,$AR$7:$BV$7)),IF(AND($BA$38="F",AY39=3),INDEX($AR$6:$BV$15,10,MATCH(BE39,$AR$8:$BV$8)),IF(AND($BA$38="G",AY39=1),INDEX($AR$6:$BV$15,10,MATCH(BE39,$AR$12:$BV$12)),IF(AND($BA$38="G",AY39=2),INDEX($AR$6:$BV$15,10,MATCH(BE39,$AR$13:$BV$13)),IF(AND($BA$38="G",AY39=3),INDEX($AR$6:$BV$15,10,MATCH(BE39,$AR$14:$BV$14)),("")))))))</f>
        <v>#N/A</v>
      </c>
    </row>
    <row r="40" spans="28:59" ht="21" customHeight="1" x14ac:dyDescent="0.25">
      <c r="AB40" s="155"/>
      <c r="AC40" s="454" t="str">
        <f>Evaluation!$AC$24</f>
        <v>Qui ?</v>
      </c>
      <c r="AD40" s="456" t="s">
        <v>241</v>
      </c>
      <c r="AE40" s="163" t="s">
        <v>245</v>
      </c>
      <c r="AF40" s="160" t="str">
        <f>AT39</f>
        <v/>
      </c>
      <c r="AG40" s="160" t="str">
        <f>AT40</f>
        <v/>
      </c>
      <c r="AH40" s="160" t="str">
        <f>AT41</f>
        <v/>
      </c>
      <c r="AI40" s="160" t="str">
        <f>AT42</f>
        <v/>
      </c>
      <c r="AJ40" s="156"/>
      <c r="AK40" s="155"/>
      <c r="AL40" s="155"/>
      <c r="AN40" s="4" t="str">
        <f>Evaluation!AM37</f>
        <v>B</v>
      </c>
      <c r="AO40" s="4">
        <f>Evaluation!AN37</f>
        <v>0</v>
      </c>
      <c r="AP40" s="4">
        <f>Evaluation!AO37</f>
        <v>0</v>
      </c>
      <c r="AQ40" s="4">
        <f>Evaluation!AP37</f>
        <v>0</v>
      </c>
      <c r="AR40" s="4">
        <f>Evaluation!AQ37</f>
        <v>0</v>
      </c>
      <c r="AS40" s="4" t="str">
        <f>Evaluation!AR37</f>
        <v/>
      </c>
      <c r="AT40" s="4" t="str">
        <f>Evaluation!AS37</f>
        <v/>
      </c>
      <c r="AU40" s="4" t="str">
        <f>Evaluation!AT37</f>
        <v/>
      </c>
      <c r="AV40" s="152" t="str">
        <f t="shared" ref="AV40:AV42" si="48">IF(AO40=1,INDEX($AR$6:$BV$15,10,MATCH(AT40,$AR$9:$BV$9)),IF(AO40=2,INDEX($AR$6:$BV$15,10,MATCH(AT40,$AR$10:$BV$10)),IF(AO40=3,INDEX($AR$6:$BV$15,10,MATCH(AT40,$AR$11:$BV$11)),"")))</f>
        <v/>
      </c>
      <c r="AW40" s="152" t="e">
        <f t="shared" ref="AW40:AW42" si="49">IF(AND($AQ$38="F",AO40=1),INDEX($AR$6:$BV$15,10,MATCH(AU40,$AR$6:$BV$6)),IF(AND($AQ$38="F",AO40=2),INDEX($AR$6:$BV$15,10,MATCH(AU40,$AR$7:$BV$7)),IF(AND($AQ$38="F",AO40=3),INDEX($AR$6:$BV$15,10,MATCH(AU40,$AR$8:$BV$8)),IF(AND($AQ$38="G",AO40=1),INDEX($AR$6:$BV$15,10,MATCH(AU40,$AR$12:$BV$12)),IF(AND($AQ$38="G",AO40=2),INDEX($AR$6:$BV$15,10,MATCH(AU40,$AR$13:$BV$13)),IF(AND($AQ$38="G",AO40=3),INDEX($AR$6:$BV$15,10,MATCH(AU40,$AR$14:$BV$14)),("")))))))</f>
        <v>#N/A</v>
      </c>
      <c r="AX40" s="4" t="str">
        <f>Evaluation!AW37</f>
        <v>B</v>
      </c>
      <c r="AY40" s="4">
        <f>Evaluation!AX37</f>
        <v>0</v>
      </c>
      <c r="AZ40" s="4">
        <f>Evaluation!AY37</f>
        <v>0</v>
      </c>
      <c r="BA40" s="4">
        <f>Evaluation!AZ37</f>
        <v>0</v>
      </c>
      <c r="BB40" s="4">
        <f>Evaluation!BA37</f>
        <v>0</v>
      </c>
      <c r="BC40" s="4" t="str">
        <f>Evaluation!BB37</f>
        <v/>
      </c>
      <c r="BD40" s="4" t="str">
        <f>Evaluation!BC37</f>
        <v/>
      </c>
      <c r="BE40" s="4" t="str">
        <f>Evaluation!BD37</f>
        <v/>
      </c>
      <c r="BF40" s="152" t="str">
        <f t="shared" ref="BF40:BF42" si="50">IF(AY40=1,INDEX($AR$6:$BV$15,10,MATCH(BD40,$AR$9:$BV$9)),IF(AY40=2,INDEX($AR$6:$BV$15,10,MATCH(BD40,$AR$10:$BV$10)),IF(AY40=3,INDEX($AR$6:$BV$15,10,MATCH(BD40,$AR$11:$BV$11)),"")))</f>
        <v/>
      </c>
      <c r="BG40" s="152" t="e">
        <f t="shared" ref="BG40:BG42" si="51">IF(AND($BA$38="F",AY40=1),INDEX($AR$6:$BV$15,10,MATCH(BE40,$AR$6:$BV$6)),IF(AND($BA$38="F",AY40=2),INDEX($AR$6:$BV$15,10,MATCH(BE40,$AR$7:$BV$7)),IF(AND($BA$38="F",AY40=3),INDEX($AR$6:$BV$15,10,MATCH(BE40,$AR$8:$BV$8)),IF(AND($BA$38="G",AY40=1),INDEX($AR$6:$BV$15,10,MATCH(BE40,$AR$12:$BV$12)),IF(AND($BA$38="G",AY40=2),INDEX($AR$6:$BV$15,10,MATCH(BE40,$AR$13:$BV$13)),IF(AND($BA$38="G",AY40=3),INDEX($AR$6:$BV$15,10,MATCH(BE40,$AR$14:$BV$14)),("")))))))</f>
        <v>#N/A</v>
      </c>
    </row>
    <row r="41" spans="28:59" ht="21" customHeight="1" x14ac:dyDescent="0.25">
      <c r="AB41" s="155"/>
      <c r="AC41" s="462"/>
      <c r="AD41" s="463"/>
      <c r="AE41" s="158" t="s">
        <v>227</v>
      </c>
      <c r="AF41" s="158" t="str">
        <f>AV39</f>
        <v/>
      </c>
      <c r="AG41" s="158" t="str">
        <f>AV40</f>
        <v/>
      </c>
      <c r="AH41" s="158" t="str">
        <f>AV41</f>
        <v/>
      </c>
      <c r="AI41" s="159" t="str">
        <f>AV42</f>
        <v/>
      </c>
      <c r="AJ41" s="195" t="e">
        <f>AVERAGE(AF41:AI41)</f>
        <v>#DIV/0!</v>
      </c>
      <c r="AK41" s="165" t="e">
        <f>IF(AJ41&lt;2.75,"Degré 1",IF(AJ41&lt;6,"Degré 2",IF(AJ41&lt;9.5,"Degré 3","Degré 4")))</f>
        <v>#DIV/0!</v>
      </c>
      <c r="AL41" s="155"/>
      <c r="AN41" s="4" t="str">
        <f>Evaluation!AM38</f>
        <v>c</v>
      </c>
      <c r="AO41" s="4">
        <f>Evaluation!AN38</f>
        <v>0</v>
      </c>
      <c r="AP41" s="4">
        <f>Evaluation!AO38</f>
        <v>0</v>
      </c>
      <c r="AQ41" s="4">
        <f>Evaluation!AP38</f>
        <v>0</v>
      </c>
      <c r="AR41" s="4">
        <f>Evaluation!AQ38</f>
        <v>0</v>
      </c>
      <c r="AS41" s="4" t="str">
        <f>Evaluation!AR38</f>
        <v/>
      </c>
      <c r="AT41" s="4" t="str">
        <f>Evaluation!AS38</f>
        <v/>
      </c>
      <c r="AU41" s="4" t="str">
        <f>Evaluation!AT38</f>
        <v/>
      </c>
      <c r="AV41" s="152" t="str">
        <f t="shared" si="48"/>
        <v/>
      </c>
      <c r="AW41" s="152" t="e">
        <f t="shared" si="49"/>
        <v>#N/A</v>
      </c>
      <c r="AX41" s="4" t="str">
        <f>Evaluation!AW38</f>
        <v>c</v>
      </c>
      <c r="AY41" s="4">
        <f>Evaluation!AX38</f>
        <v>0</v>
      </c>
      <c r="AZ41" s="4">
        <f>Evaluation!AY38</f>
        <v>0</v>
      </c>
      <c r="BA41" s="4">
        <f>Evaluation!AZ38</f>
        <v>0</v>
      </c>
      <c r="BB41" s="4">
        <f>Evaluation!BA38</f>
        <v>0</v>
      </c>
      <c r="BC41" s="4" t="str">
        <f>Evaluation!BB38</f>
        <v/>
      </c>
      <c r="BD41" s="4" t="str">
        <f>Evaluation!BC38</f>
        <v/>
      </c>
      <c r="BE41" s="4" t="str">
        <f>Evaluation!BD38</f>
        <v/>
      </c>
      <c r="BF41" s="152" t="str">
        <f t="shared" si="50"/>
        <v/>
      </c>
      <c r="BG41" s="152" t="e">
        <f t="shared" si="51"/>
        <v>#N/A</v>
      </c>
    </row>
    <row r="42" spans="28:59" ht="21" customHeight="1" x14ac:dyDescent="0.25">
      <c r="AB42" s="155"/>
      <c r="AC42" s="462"/>
      <c r="AD42" s="463" t="s">
        <v>246</v>
      </c>
      <c r="AE42" s="158" t="s">
        <v>247</v>
      </c>
      <c r="AF42" s="162" t="str">
        <f>AU39</f>
        <v/>
      </c>
      <c r="AG42" s="162" t="str">
        <f>AU40</f>
        <v/>
      </c>
      <c r="AH42" s="162" t="str">
        <f>AU41</f>
        <v/>
      </c>
      <c r="AI42" s="162" t="str">
        <f>AU42</f>
        <v/>
      </c>
      <c r="AJ42" s="156"/>
      <c r="AK42" s="155"/>
      <c r="AL42" s="155"/>
      <c r="AN42" s="4" t="str">
        <f>Evaluation!AM39</f>
        <v>D</v>
      </c>
      <c r="AO42" s="4">
        <f>Evaluation!AN39</f>
        <v>0</v>
      </c>
      <c r="AP42" s="4">
        <f>Evaluation!AO39</f>
        <v>0</v>
      </c>
      <c r="AQ42" s="4">
        <f>Evaluation!AP39</f>
        <v>0</v>
      </c>
      <c r="AR42" s="4">
        <f>Evaluation!AQ39</f>
        <v>0</v>
      </c>
      <c r="AS42" s="4" t="str">
        <f>Evaluation!AR39</f>
        <v/>
      </c>
      <c r="AT42" s="4" t="str">
        <f>Evaluation!AS39</f>
        <v/>
      </c>
      <c r="AU42" s="4" t="str">
        <f>Evaluation!AT39</f>
        <v/>
      </c>
      <c r="AV42" s="152" t="str">
        <f t="shared" si="48"/>
        <v/>
      </c>
      <c r="AW42" s="152" t="e">
        <f t="shared" si="49"/>
        <v>#N/A</v>
      </c>
      <c r="AX42" s="4" t="str">
        <f>Evaluation!AW39</f>
        <v>D</v>
      </c>
      <c r="AY42" s="4">
        <f>Evaluation!AX39</f>
        <v>0</v>
      </c>
      <c r="AZ42" s="4">
        <f>Evaluation!AY39</f>
        <v>0</v>
      </c>
      <c r="BA42" s="4">
        <f>Evaluation!AZ39</f>
        <v>0</v>
      </c>
      <c r="BB42" s="4">
        <f>Evaluation!BA39</f>
        <v>0</v>
      </c>
      <c r="BC42" s="4" t="str">
        <f>Evaluation!BB39</f>
        <v/>
      </c>
      <c r="BD42" s="4" t="str">
        <f>Evaluation!BC39</f>
        <v/>
      </c>
      <c r="BE42" s="4" t="str">
        <f>Evaluation!BD39</f>
        <v/>
      </c>
      <c r="BF42" s="152" t="str">
        <f t="shared" si="50"/>
        <v/>
      </c>
      <c r="BG42" s="152" t="e">
        <f t="shared" si="51"/>
        <v>#N/A</v>
      </c>
    </row>
    <row r="43" spans="28:59" ht="21" customHeight="1" x14ac:dyDescent="0.25">
      <c r="AB43" s="155"/>
      <c r="AC43" s="462"/>
      <c r="AD43" s="463"/>
      <c r="AE43" s="158" t="s">
        <v>227</v>
      </c>
      <c r="AF43" s="158" t="e">
        <f>AW39</f>
        <v>#N/A</v>
      </c>
      <c r="AG43" s="158" t="e">
        <f>AW40</f>
        <v>#N/A</v>
      </c>
      <c r="AH43" s="158" t="e">
        <f>AW41</f>
        <v>#N/A</v>
      </c>
      <c r="AI43" s="164" t="e">
        <f>AW42</f>
        <v>#N/A</v>
      </c>
      <c r="AJ43" s="195" t="e">
        <f>AVERAGE(AF43:AI43)</f>
        <v>#N/A</v>
      </c>
      <c r="AK43" s="165" t="e">
        <f>IF(AJ43&lt;2.75,"Degré 1",IF(AJ43&lt;6,"Degré 2",IF(AJ43&lt;9.5,"Degré 3","Degré 4")))</f>
        <v>#N/A</v>
      </c>
      <c r="AL43" s="155"/>
      <c r="AN43" s="4"/>
      <c r="AO43" s="4"/>
      <c r="AS43" s="1">
        <f>SUM(AS39:AS42)</f>
        <v>0</v>
      </c>
      <c r="AU43" s="154" t="s">
        <v>228</v>
      </c>
      <c r="AV43" s="153" t="e">
        <f>AVERAGE(AV39:AV42)</f>
        <v>#DIV/0!</v>
      </c>
      <c r="AW43" s="153" t="e">
        <f>AVERAGE(AW39:AW42)</f>
        <v>#N/A</v>
      </c>
      <c r="BC43" s="1">
        <f>SUM(BC39:BC42)</f>
        <v>0</v>
      </c>
      <c r="BE43" s="154" t="s">
        <v>228</v>
      </c>
      <c r="BF43" s="153" t="e">
        <f>AVERAGE(BF39:BF42)</f>
        <v>#DIV/0!</v>
      </c>
      <c r="BG43" s="153" t="e">
        <f>AVERAGE(BG39:BG42)</f>
        <v>#N/A</v>
      </c>
    </row>
    <row r="44" spans="28:59" ht="21" customHeight="1" x14ac:dyDescent="0.25">
      <c r="AB44" s="155"/>
      <c r="AC44" s="462"/>
      <c r="AD44" s="463" t="s">
        <v>248</v>
      </c>
      <c r="AE44" s="463"/>
      <c r="AF44" s="158" t="str">
        <f>AS39</f>
        <v/>
      </c>
      <c r="AG44" s="158" t="str">
        <f>AS40</f>
        <v/>
      </c>
      <c r="AH44" s="158" t="str">
        <f>AS41</f>
        <v/>
      </c>
      <c r="AI44" s="158" t="str">
        <f>AS42</f>
        <v/>
      </c>
      <c r="AJ44" s="156"/>
      <c r="AK44" s="155"/>
      <c r="AL44" s="155"/>
      <c r="AN44" s="4"/>
      <c r="AO44" s="4"/>
    </row>
    <row r="45" spans="28:59" ht="12.75" customHeight="1" thickBot="1" x14ac:dyDescent="0.3"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" t="e">
        <f>(AJ41+AJ43+AJ46)/3</f>
        <v>#DIV/0!</v>
      </c>
      <c r="AN45" s="4"/>
      <c r="AO45" s="4"/>
    </row>
    <row r="46" spans="28:59" ht="27" customHeight="1" thickBot="1" x14ac:dyDescent="0.3">
      <c r="AB46" s="155"/>
      <c r="AC46" s="446" t="s">
        <v>250</v>
      </c>
      <c r="AD46" s="447"/>
      <c r="AE46" s="447"/>
      <c r="AF46" s="447"/>
      <c r="AG46" s="447"/>
      <c r="AH46" s="448"/>
      <c r="AI46" s="169">
        <f>AO32</f>
        <v>0</v>
      </c>
      <c r="AJ46" s="170" t="e">
        <f>AO34</f>
        <v>#N/A</v>
      </c>
      <c r="AK46" s="171" t="e">
        <f>IF(AJ46&lt;2.75,"Degré 1",IF(AJ46&lt;6,"Degré 2",IF(AJ46&lt;9.5,"Degré 3","Degré 4")))</f>
        <v>#N/A</v>
      </c>
      <c r="AL46" s="155"/>
      <c r="AN46" s="4"/>
      <c r="AO46" s="4"/>
    </row>
    <row r="47" spans="28:59" ht="16.5" customHeight="1" thickBot="1" x14ac:dyDescent="0.3"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N47" s="4"/>
      <c r="AO47" s="4"/>
      <c r="AP47" s="3" t="s">
        <v>69</v>
      </c>
      <c r="AQ47" s="3"/>
    </row>
    <row r="48" spans="28:59" ht="21" customHeight="1" x14ac:dyDescent="0.25">
      <c r="AB48" s="155"/>
      <c r="AC48" s="168" t="s">
        <v>277</v>
      </c>
      <c r="AD48" s="449" t="e">
        <f>(AJ51+AJ53+AJ46)/3</f>
        <v>#DIV/0!</v>
      </c>
      <c r="AE48" s="451" t="e">
        <f t="shared" ref="AE48:AE49" si="52">IF(AD48&lt;2.75,"Degré 1",IF(AD48&lt;6,"Degré 2",IF(AD48&lt;9.5,"Degré 3","Degré 4")))</f>
        <v>#DIV/0!</v>
      </c>
      <c r="AF48" s="161" t="s">
        <v>242</v>
      </c>
      <c r="AG48" s="158" t="s">
        <v>243</v>
      </c>
      <c r="AH48" s="158" t="s">
        <v>252</v>
      </c>
      <c r="AI48" s="158" t="s">
        <v>244</v>
      </c>
      <c r="AJ48" s="166" t="s">
        <v>227</v>
      </c>
      <c r="AK48" s="155"/>
      <c r="AL48" s="155"/>
      <c r="AN48" s="4"/>
      <c r="AO48" s="4"/>
      <c r="AP48" s="3" t="s">
        <v>70</v>
      </c>
      <c r="AQ48" s="3"/>
    </row>
    <row r="49" spans="28:43" ht="21" customHeight="1" thickBot="1" x14ac:dyDescent="0.3">
      <c r="AB49" s="155"/>
      <c r="AC49" s="174" t="s">
        <v>251</v>
      </c>
      <c r="AD49" s="450"/>
      <c r="AE49" s="452" t="str">
        <f t="shared" si="52"/>
        <v>Degré 1</v>
      </c>
      <c r="AF49" s="167" t="str">
        <f>IF(AY39=1,"3 minutes",IF(AY39=2,"6 minutes",IF(AY39=3,"9minutes","")))</f>
        <v/>
      </c>
      <c r="AG49" s="159" t="str">
        <f>IF(AY40=1,"3 minutes",IF(AY40=2,"6 minutes",IF(AY40=3,"9minutes","")))</f>
        <v/>
      </c>
      <c r="AH49" s="159" t="str">
        <f>IF(AY41=1,"3 minutes",IF(AY41=2,"6 minutes",IF(AY41=3,"9minutes","")))</f>
        <v/>
      </c>
      <c r="AI49" s="159" t="str">
        <f>IF(AY42=1,"3 minutes",IF(AY42=2,"6 minutes",IF(AY42=3,"9minutes","")))</f>
        <v/>
      </c>
      <c r="AJ49" s="156"/>
      <c r="AK49" s="156"/>
      <c r="AL49" s="155"/>
      <c r="AN49" s="4"/>
      <c r="AO49" s="4"/>
      <c r="AP49" s="3" t="s">
        <v>71</v>
      </c>
      <c r="AQ49" s="3"/>
    </row>
    <row r="50" spans="28:43" ht="21" customHeight="1" x14ac:dyDescent="0.25">
      <c r="AB50" s="155"/>
      <c r="AC50" s="453" t="str">
        <f>Evaluation!$AC$29</f>
        <v>Qui ?</v>
      </c>
      <c r="AD50" s="455" t="s">
        <v>241</v>
      </c>
      <c r="AE50" s="163" t="s">
        <v>245</v>
      </c>
      <c r="AF50" s="160" t="str">
        <f>BD39</f>
        <v/>
      </c>
      <c r="AG50" s="160" t="str">
        <f>BD40</f>
        <v/>
      </c>
      <c r="AH50" s="160" t="str">
        <f>BD41</f>
        <v/>
      </c>
      <c r="AI50" s="160" t="str">
        <f>BD42</f>
        <v/>
      </c>
      <c r="AJ50" s="156"/>
      <c r="AK50" s="156"/>
      <c r="AL50" s="155"/>
      <c r="AN50" s="4"/>
      <c r="AO50" s="4"/>
      <c r="AP50" s="3" t="s">
        <v>72</v>
      </c>
      <c r="AQ50" s="3"/>
    </row>
    <row r="51" spans="28:43" ht="21" customHeight="1" x14ac:dyDescent="0.25">
      <c r="AB51" s="155"/>
      <c r="AC51" s="453"/>
      <c r="AD51" s="456"/>
      <c r="AE51" s="158" t="s">
        <v>227</v>
      </c>
      <c r="AF51" s="158" t="str">
        <f>BF39</f>
        <v/>
      </c>
      <c r="AG51" s="158" t="str">
        <f>BF40</f>
        <v/>
      </c>
      <c r="AH51" s="158" t="str">
        <f>BF41</f>
        <v/>
      </c>
      <c r="AI51" s="158" t="str">
        <f>BF42</f>
        <v/>
      </c>
      <c r="AJ51" s="195" t="e">
        <f>AVERAGE(AF51:AI51)</f>
        <v>#DIV/0!</v>
      </c>
      <c r="AK51" s="161" t="e">
        <f>IF(AJ51&lt;2.75,"Degré 1",IF(AJ51&lt;6,"Degré 2",IF(AJ51&lt;9.5,"Degré 3","Degré 4")))</f>
        <v>#DIV/0!</v>
      </c>
      <c r="AL51" s="155"/>
      <c r="AN51" s="4"/>
      <c r="AO51" s="4"/>
      <c r="AP51" s="3" t="s">
        <v>73</v>
      </c>
      <c r="AQ51" s="3"/>
    </row>
    <row r="52" spans="28:43" ht="21" customHeight="1" x14ac:dyDescent="0.25">
      <c r="AB52" s="155"/>
      <c r="AC52" s="453"/>
      <c r="AD52" s="457" t="s">
        <v>246</v>
      </c>
      <c r="AE52" s="158" t="s">
        <v>247</v>
      </c>
      <c r="AF52" s="162" t="str">
        <f>BE39</f>
        <v/>
      </c>
      <c r="AG52" s="162" t="str">
        <f>BE40</f>
        <v/>
      </c>
      <c r="AH52" s="162" t="str">
        <f>BE41</f>
        <v/>
      </c>
      <c r="AI52" s="162" t="str">
        <f>BE42</f>
        <v/>
      </c>
      <c r="AJ52" s="156"/>
      <c r="AK52" s="155"/>
      <c r="AL52" s="155"/>
      <c r="AN52" s="4"/>
      <c r="AO52" s="4"/>
      <c r="AP52" s="3" t="s">
        <v>74</v>
      </c>
      <c r="AQ52" s="3"/>
    </row>
    <row r="53" spans="28:43" ht="21" customHeight="1" x14ac:dyDescent="0.25">
      <c r="AB53" s="155"/>
      <c r="AC53" s="453"/>
      <c r="AD53" s="456"/>
      <c r="AE53" s="158" t="s">
        <v>227</v>
      </c>
      <c r="AF53" s="158" t="e">
        <f>BG39</f>
        <v>#N/A</v>
      </c>
      <c r="AG53" s="158" t="e">
        <f>BG40</f>
        <v>#N/A</v>
      </c>
      <c r="AH53" s="158" t="e">
        <f>BG41</f>
        <v>#N/A</v>
      </c>
      <c r="AI53" s="158" t="e">
        <f>BG42</f>
        <v>#N/A</v>
      </c>
      <c r="AJ53" s="195" t="e">
        <f>AVERAGE(AF53:AI53)</f>
        <v>#N/A</v>
      </c>
      <c r="AK53" s="167" t="e">
        <f>IF(AJ53&lt;2.75,"Degré 1",IF(AJ53&lt;6,"Degré 2",IF(AJ53&lt;9.5,"Degré 3","Degré 4")))</f>
        <v>#N/A</v>
      </c>
      <c r="AL53" s="155"/>
      <c r="AN53" s="4"/>
      <c r="AO53" s="4"/>
      <c r="AP53" s="3" t="s">
        <v>75</v>
      </c>
      <c r="AQ53" s="3"/>
    </row>
    <row r="54" spans="28:43" ht="21" customHeight="1" x14ac:dyDescent="0.25">
      <c r="AB54" s="155"/>
      <c r="AC54" s="454"/>
      <c r="AD54" s="458" t="s">
        <v>248</v>
      </c>
      <c r="AE54" s="459"/>
      <c r="AF54" s="158" t="str">
        <f>BC39</f>
        <v/>
      </c>
      <c r="AG54" s="158" t="str">
        <f>BC40</f>
        <v/>
      </c>
      <c r="AH54" s="158" t="str">
        <f>BC41</f>
        <v/>
      </c>
      <c r="AI54" s="158" t="str">
        <f>BC42</f>
        <v/>
      </c>
      <c r="AJ54" s="156"/>
      <c r="AK54" s="157"/>
      <c r="AL54" s="155"/>
      <c r="AN54" s="4"/>
      <c r="AO54" s="4"/>
      <c r="AP54" s="3" t="s">
        <v>76</v>
      </c>
      <c r="AQ54" s="3"/>
    </row>
    <row r="55" spans="28:43" ht="24" customHeight="1" x14ac:dyDescent="0.25">
      <c r="AB55" s="155"/>
      <c r="AC55" s="176"/>
      <c r="AD55" s="156"/>
      <c r="AE55" s="156"/>
      <c r="AF55" s="156"/>
      <c r="AG55" s="156"/>
      <c r="AH55" s="156"/>
      <c r="AI55" s="156"/>
      <c r="AJ55" s="156"/>
      <c r="AK55" s="156"/>
      <c r="AL55" s="155"/>
      <c r="AN55" s="4"/>
      <c r="AO55" s="4"/>
      <c r="AP55" s="3"/>
      <c r="AQ55" s="3"/>
    </row>
    <row r="56" spans="28:43" ht="35.1" customHeight="1" x14ac:dyDescent="0.25">
      <c r="AB56" s="441" t="s">
        <v>278</v>
      </c>
      <c r="AC56" s="441"/>
      <c r="AD56" s="441"/>
      <c r="AE56" s="441"/>
      <c r="AF56" s="441"/>
      <c r="AG56" s="441"/>
      <c r="AH56" s="441"/>
      <c r="AI56" s="441"/>
      <c r="AJ56" s="441"/>
      <c r="AK56" s="441"/>
      <c r="AL56" s="441"/>
      <c r="AN56" s="4"/>
      <c r="AO56" s="4"/>
      <c r="AP56" s="3"/>
      <c r="AQ56" s="3"/>
    </row>
    <row r="57" spans="28:43" ht="20.25" customHeight="1" x14ac:dyDescent="0.25">
      <c r="AB57" s="155"/>
      <c r="AC57" s="155"/>
      <c r="AD57" s="155"/>
      <c r="AE57" s="75"/>
      <c r="AF57" s="75"/>
      <c r="AG57" s="75"/>
      <c r="AH57" s="75"/>
      <c r="AI57" s="75"/>
      <c r="AJ57" s="155"/>
      <c r="AK57" s="156"/>
      <c r="AL57" s="155"/>
      <c r="AN57" s="4"/>
      <c r="AO57" s="4"/>
      <c r="AP57" s="3"/>
      <c r="AQ57" s="3"/>
    </row>
    <row r="58" spans="28:43" ht="21" customHeight="1" x14ac:dyDescent="0.25">
      <c r="AB58" s="155"/>
      <c r="AC58" s="155"/>
      <c r="AD58" s="155"/>
      <c r="AE58" s="172" t="s">
        <v>279</v>
      </c>
      <c r="AF58" s="442">
        <f>AO37</f>
        <v>2</v>
      </c>
      <c r="AG58" s="444" t="str">
        <f>AO36</f>
        <v>Degré 4</v>
      </c>
      <c r="AH58" s="444" t="s">
        <v>248</v>
      </c>
      <c r="AI58" s="444" t="s">
        <v>249</v>
      </c>
      <c r="AJ58" s="156"/>
      <c r="AK58" s="156"/>
      <c r="AL58" s="155"/>
      <c r="AN58" s="4"/>
      <c r="AO58" s="4"/>
      <c r="AP58" s="3"/>
      <c r="AQ58" s="3"/>
    </row>
    <row r="59" spans="28:43" ht="21" customHeight="1" x14ac:dyDescent="0.25">
      <c r="AB59" s="155"/>
      <c r="AC59" s="156"/>
      <c r="AD59" s="155"/>
      <c r="AE59" s="175" t="s">
        <v>253</v>
      </c>
      <c r="AF59" s="443"/>
      <c r="AG59" s="445"/>
      <c r="AH59" s="445"/>
      <c r="AI59" s="445"/>
      <c r="AJ59" s="156"/>
      <c r="AK59" s="156"/>
      <c r="AL59" s="155"/>
      <c r="AN59" s="4"/>
      <c r="AO59" s="4"/>
      <c r="AP59" s="3"/>
      <c r="AQ59" s="3"/>
    </row>
    <row r="60" spans="28:43" ht="21" customHeight="1" x14ac:dyDescent="0.25">
      <c r="AB60" s="155"/>
      <c r="AC60" s="156"/>
      <c r="AD60" s="156"/>
      <c r="AE60" s="435" t="str">
        <f>AC40</f>
        <v>Qui ?</v>
      </c>
      <c r="AF60" s="436"/>
      <c r="AG60" s="437"/>
      <c r="AH60" s="173">
        <f>SUM(AF44:AI44)</f>
        <v>0</v>
      </c>
      <c r="AI60" s="438">
        <f>AH60+AH61</f>
        <v>0</v>
      </c>
      <c r="AJ60" s="156"/>
      <c r="AK60" s="156"/>
      <c r="AL60" s="155"/>
      <c r="AN60" s="4"/>
      <c r="AO60" s="4"/>
      <c r="AP60" s="3"/>
      <c r="AQ60" s="3"/>
    </row>
    <row r="61" spans="28:43" ht="21" customHeight="1" x14ac:dyDescent="0.25">
      <c r="AB61" s="75"/>
      <c r="AC61" s="79"/>
      <c r="AD61" s="79"/>
      <c r="AE61" s="435" t="str">
        <f>AC50</f>
        <v>Qui ?</v>
      </c>
      <c r="AF61" s="436"/>
      <c r="AG61" s="437"/>
      <c r="AH61" s="173">
        <f>SUM(AF54:AI54)</f>
        <v>0</v>
      </c>
      <c r="AI61" s="439"/>
      <c r="AJ61" s="79"/>
      <c r="AK61" s="79"/>
      <c r="AL61" s="75"/>
      <c r="AN61" s="4"/>
      <c r="AO61" s="4"/>
      <c r="AP61" s="3"/>
      <c r="AQ61" s="3"/>
    </row>
    <row r="62" spans="28:43" ht="35.1" customHeight="1" x14ac:dyDescent="0.25"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N62" s="4"/>
      <c r="AO62" s="4"/>
      <c r="AP62" s="3"/>
      <c r="AQ62" s="3"/>
    </row>
    <row r="63" spans="28:43" ht="35.1" customHeight="1" x14ac:dyDescent="0.4">
      <c r="AB63" s="75"/>
      <c r="AC63" s="75"/>
      <c r="AD63" s="75"/>
      <c r="AE63" s="75"/>
      <c r="AF63" s="75"/>
      <c r="AG63" s="177" t="s">
        <v>121</v>
      </c>
      <c r="AH63" s="75"/>
      <c r="AI63" s="75"/>
      <c r="AJ63" s="75"/>
      <c r="AK63" s="75"/>
      <c r="AL63" s="75"/>
      <c r="AN63" s="4"/>
      <c r="AO63" s="4"/>
      <c r="AP63" s="3"/>
      <c r="AQ63" s="3"/>
    </row>
    <row r="64" spans="28:43" ht="35.1" hidden="1" customHeight="1" x14ac:dyDescent="0.25">
      <c r="AN64" s="4"/>
      <c r="AO64" s="4"/>
      <c r="AP64" s="3"/>
      <c r="AQ64" s="3"/>
    </row>
    <row r="65" spans="40:43" ht="35.1" hidden="1" customHeight="1" x14ac:dyDescent="0.25">
      <c r="AN65" s="4"/>
      <c r="AO65" s="4"/>
      <c r="AP65" s="3"/>
      <c r="AQ65" s="3"/>
    </row>
    <row r="66" spans="40:43" ht="35.1" hidden="1" customHeight="1" x14ac:dyDescent="0.25">
      <c r="AN66" s="4"/>
      <c r="AO66" s="4"/>
      <c r="AP66" s="3"/>
      <c r="AQ66" s="3"/>
    </row>
    <row r="67" spans="40:43" ht="35.1" hidden="1" customHeight="1" x14ac:dyDescent="0.25">
      <c r="AN67" s="4"/>
      <c r="AO67" s="4"/>
      <c r="AP67" s="3"/>
      <c r="AQ67" s="3"/>
    </row>
    <row r="68" spans="40:43" ht="35.1" hidden="1" customHeight="1" x14ac:dyDescent="0.25">
      <c r="AN68" s="4"/>
      <c r="AO68" s="4"/>
      <c r="AP68" s="3"/>
      <c r="AQ68" s="3"/>
    </row>
    <row r="69" spans="40:43" ht="35.1" hidden="1" customHeight="1" x14ac:dyDescent="0.25">
      <c r="AN69" s="4"/>
      <c r="AO69" s="4"/>
    </row>
    <row r="70" spans="40:43" ht="35.1" hidden="1" customHeight="1" x14ac:dyDescent="0.25">
      <c r="AN70" s="4"/>
      <c r="AO70" s="4"/>
    </row>
    <row r="71" spans="40:43" ht="35.1" hidden="1" customHeight="1" x14ac:dyDescent="0.25">
      <c r="AN71" s="4"/>
      <c r="AO71" s="4"/>
    </row>
    <row r="72" spans="40:43" ht="35.1" hidden="1" customHeight="1" x14ac:dyDescent="0.25">
      <c r="AN72" s="4"/>
      <c r="AO72" s="4"/>
    </row>
    <row r="73" spans="40:43" hidden="1" x14ac:dyDescent="0.25">
      <c r="AN73" s="4"/>
      <c r="AO73" s="4"/>
    </row>
    <row r="74" spans="40:43" hidden="1" x14ac:dyDescent="0.25">
      <c r="AN74" s="4"/>
      <c r="AO74" s="4"/>
    </row>
    <row r="75" spans="40:43" hidden="1" x14ac:dyDescent="0.25">
      <c r="AN75" s="4"/>
      <c r="AO75" s="4"/>
    </row>
    <row r="76" spans="40:43" hidden="1" x14ac:dyDescent="0.25">
      <c r="AN76" s="4"/>
      <c r="AO76" s="4"/>
    </row>
    <row r="77" spans="40:43" hidden="1" x14ac:dyDescent="0.25">
      <c r="AN77" s="4"/>
      <c r="AO77" s="4"/>
    </row>
    <row r="78" spans="40:43" hidden="1" x14ac:dyDescent="0.25">
      <c r="AN78" s="4"/>
      <c r="AO78" s="4"/>
    </row>
    <row r="79" spans="40:43" hidden="1" x14ac:dyDescent="0.25">
      <c r="AN79" s="4"/>
      <c r="AO79" s="4"/>
    </row>
    <row r="80" spans="40:43" hidden="1" x14ac:dyDescent="0.25">
      <c r="AN80" s="4"/>
      <c r="AO80" s="4"/>
    </row>
    <row r="81" spans="40:41" hidden="1" x14ac:dyDescent="0.25">
      <c r="AN81" s="4"/>
      <c r="AO81" s="4"/>
    </row>
    <row r="82" spans="40:41" hidden="1" x14ac:dyDescent="0.25">
      <c r="AN82" s="4"/>
      <c r="AO82" s="4"/>
    </row>
    <row r="83" spans="40:41" hidden="1" x14ac:dyDescent="0.25">
      <c r="AN83" s="4"/>
      <c r="AO83" s="4"/>
    </row>
    <row r="84" spans="40:41" hidden="1" x14ac:dyDescent="0.25">
      <c r="AN84" s="4"/>
      <c r="AO84" s="4"/>
    </row>
    <row r="85" spans="40:41" hidden="1" x14ac:dyDescent="0.25">
      <c r="AN85" s="4"/>
      <c r="AO85" s="4"/>
    </row>
    <row r="86" spans="40:41" hidden="1" x14ac:dyDescent="0.25">
      <c r="AN86" s="4"/>
      <c r="AO86" s="4"/>
    </row>
    <row r="87" spans="40:41" hidden="1" x14ac:dyDescent="0.25">
      <c r="AN87" s="4"/>
      <c r="AO87" s="4"/>
    </row>
    <row r="88" spans="40:41" hidden="1" x14ac:dyDescent="0.25">
      <c r="AN88" s="4"/>
      <c r="AO88" s="4"/>
    </row>
    <row r="89" spans="40:41" hidden="1" x14ac:dyDescent="0.25">
      <c r="AN89" s="4"/>
      <c r="AO89" s="4"/>
    </row>
    <row r="90" spans="40:41" hidden="1" x14ac:dyDescent="0.25">
      <c r="AN90" s="4"/>
      <c r="AO90" s="4"/>
    </row>
    <row r="91" spans="40:41" hidden="1" x14ac:dyDescent="0.25">
      <c r="AN91" s="4"/>
      <c r="AO91" s="4"/>
    </row>
    <row r="92" spans="40:41" hidden="1" x14ac:dyDescent="0.25">
      <c r="AN92" s="4"/>
      <c r="AO92" s="4"/>
    </row>
    <row r="93" spans="40:41" hidden="1" x14ac:dyDescent="0.25">
      <c r="AN93" s="4"/>
      <c r="AO93" s="4"/>
    </row>
    <row r="94" spans="40:41" hidden="1" x14ac:dyDescent="0.25">
      <c r="AN94" s="4"/>
      <c r="AO94" s="4"/>
    </row>
    <row r="95" spans="40:41" hidden="1" x14ac:dyDescent="0.25">
      <c r="AN95" s="4"/>
      <c r="AO95" s="4"/>
    </row>
    <row r="96" spans="40:41" hidden="1" x14ac:dyDescent="0.25">
      <c r="AN96" s="4"/>
      <c r="AO96" s="4"/>
    </row>
    <row r="97" spans="40:41" hidden="1" x14ac:dyDescent="0.25">
      <c r="AN97" s="4"/>
      <c r="AO97" s="4"/>
    </row>
    <row r="98" spans="40:41" hidden="1" x14ac:dyDescent="0.25">
      <c r="AN98" s="4"/>
      <c r="AO98" s="4"/>
    </row>
    <row r="99" spans="40:41" hidden="1" x14ac:dyDescent="0.25">
      <c r="AN99" s="4"/>
      <c r="AO99" s="4"/>
    </row>
    <row r="100" spans="40:41" hidden="1" x14ac:dyDescent="0.25">
      <c r="AN100" s="4"/>
      <c r="AO100" s="4"/>
    </row>
    <row r="101" spans="40:41" hidden="1" x14ac:dyDescent="0.25">
      <c r="AN101" s="4"/>
      <c r="AO101" s="4"/>
    </row>
    <row r="102" spans="40:41" hidden="1" x14ac:dyDescent="0.25">
      <c r="AN102" s="4"/>
      <c r="AO102" s="4"/>
    </row>
    <row r="103" spans="40:41" hidden="1" x14ac:dyDescent="0.25">
      <c r="AN103" s="4"/>
      <c r="AO103" s="4"/>
    </row>
    <row r="104" spans="40:41" hidden="1" x14ac:dyDescent="0.25">
      <c r="AN104" s="4"/>
      <c r="AO104" s="4"/>
    </row>
    <row r="105" spans="40:41" hidden="1" x14ac:dyDescent="0.25">
      <c r="AN105" s="4"/>
      <c r="AO105" s="4"/>
    </row>
    <row r="106" spans="40:41" hidden="1" x14ac:dyDescent="0.25">
      <c r="AN106" s="4"/>
      <c r="AO106" s="4"/>
    </row>
    <row r="107" spans="40:41" hidden="1" x14ac:dyDescent="0.25">
      <c r="AN107" s="4"/>
      <c r="AO107" s="4"/>
    </row>
    <row r="108" spans="40:41" hidden="1" x14ac:dyDescent="0.25">
      <c r="AN108" s="4"/>
      <c r="AO108" s="4"/>
    </row>
    <row r="109" spans="40:41" hidden="1" x14ac:dyDescent="0.25">
      <c r="AN109" s="4"/>
      <c r="AO109" s="4"/>
    </row>
    <row r="110" spans="40:41" hidden="1" x14ac:dyDescent="0.25">
      <c r="AN110" s="4"/>
      <c r="AO110" s="4"/>
    </row>
    <row r="111" spans="40:41" hidden="1" x14ac:dyDescent="0.25">
      <c r="AN111" s="4"/>
      <c r="AO111" s="4"/>
    </row>
    <row r="112" spans="40:41" hidden="1" x14ac:dyDescent="0.25">
      <c r="AN112" s="4"/>
      <c r="AO112" s="4"/>
    </row>
    <row r="113" spans="40:41" hidden="1" x14ac:dyDescent="0.25">
      <c r="AN113" s="4"/>
      <c r="AO113" s="4"/>
    </row>
    <row r="114" spans="40:41" hidden="1" x14ac:dyDescent="0.25">
      <c r="AN114" s="4"/>
      <c r="AO114" s="4"/>
    </row>
    <row r="115" spans="40:41" hidden="1" x14ac:dyDescent="0.25">
      <c r="AN115" s="4"/>
      <c r="AO115" s="4"/>
    </row>
    <row r="116" spans="40:41" hidden="1" x14ac:dyDescent="0.25">
      <c r="AN116" s="4"/>
      <c r="AO116" s="4"/>
    </row>
    <row r="117" spans="40:41" hidden="1" x14ac:dyDescent="0.25">
      <c r="AN117" s="4"/>
      <c r="AO117" s="4"/>
    </row>
    <row r="118" spans="40:41" hidden="1" x14ac:dyDescent="0.25">
      <c r="AN118" s="4"/>
      <c r="AO118" s="4"/>
    </row>
    <row r="119" spans="40:41" hidden="1" x14ac:dyDescent="0.25">
      <c r="AN119" s="4"/>
      <c r="AO119" s="4"/>
    </row>
    <row r="120" spans="40:41" hidden="1" x14ac:dyDescent="0.25">
      <c r="AN120" s="4"/>
      <c r="AO120" s="4"/>
    </row>
    <row r="121" spans="40:41" hidden="1" x14ac:dyDescent="0.25">
      <c r="AN121" s="4"/>
      <c r="AO121" s="4"/>
    </row>
    <row r="122" spans="40:41" hidden="1" x14ac:dyDescent="0.25">
      <c r="AN122" s="4"/>
      <c r="AO122" s="4"/>
    </row>
    <row r="123" spans="40:41" hidden="1" x14ac:dyDescent="0.25">
      <c r="AN123" s="4"/>
      <c r="AO123" s="4"/>
    </row>
    <row r="124" spans="40:41" hidden="1" x14ac:dyDescent="0.25">
      <c r="AN124" s="4"/>
      <c r="AO124" s="4"/>
    </row>
    <row r="125" spans="40:41" hidden="1" x14ac:dyDescent="0.25">
      <c r="AN125" s="4"/>
      <c r="AO125" s="4"/>
    </row>
    <row r="126" spans="40:41" hidden="1" x14ac:dyDescent="0.25">
      <c r="AN126" s="4"/>
      <c r="AO126" s="4"/>
    </row>
    <row r="127" spans="40:41" hidden="1" x14ac:dyDescent="0.25">
      <c r="AN127" s="4"/>
      <c r="AO127" s="4"/>
    </row>
    <row r="128" spans="40:41" hidden="1" x14ac:dyDescent="0.25">
      <c r="AN128" s="4"/>
      <c r="AO128" s="4"/>
    </row>
    <row r="129" spans="40:41" hidden="1" x14ac:dyDescent="0.25">
      <c r="AN129" s="4"/>
      <c r="AO129" s="4"/>
    </row>
    <row r="130" spans="40:41" hidden="1" x14ac:dyDescent="0.25">
      <c r="AN130" s="4"/>
      <c r="AO130" s="4"/>
    </row>
    <row r="131" spans="40:41" hidden="1" x14ac:dyDescent="0.25">
      <c r="AN131" s="4"/>
      <c r="AO131" s="4"/>
    </row>
    <row r="132" spans="40:41" hidden="1" x14ac:dyDescent="0.25">
      <c r="AN132" s="4"/>
      <c r="AO132" s="4"/>
    </row>
    <row r="133" spans="40:41" hidden="1" x14ac:dyDescent="0.25">
      <c r="AN133" s="4"/>
      <c r="AO133" s="4"/>
    </row>
    <row r="134" spans="40:41" hidden="1" x14ac:dyDescent="0.25">
      <c r="AN134" s="4"/>
      <c r="AO134" s="4"/>
    </row>
    <row r="135" spans="40:41" hidden="1" x14ac:dyDescent="0.25">
      <c r="AN135" s="4"/>
      <c r="AO135" s="4"/>
    </row>
    <row r="136" spans="40:41" hidden="1" x14ac:dyDescent="0.25">
      <c r="AN136" s="4"/>
      <c r="AO136" s="4"/>
    </row>
    <row r="137" spans="40:41" hidden="1" x14ac:dyDescent="0.25">
      <c r="AN137" s="4"/>
      <c r="AO137" s="4"/>
    </row>
    <row r="138" spans="40:41" hidden="1" x14ac:dyDescent="0.25">
      <c r="AN138" s="4"/>
      <c r="AO138" s="4"/>
    </row>
    <row r="139" spans="40:41" hidden="1" x14ac:dyDescent="0.25">
      <c r="AN139" s="4"/>
      <c r="AO139" s="4"/>
    </row>
    <row r="140" spans="40:41" hidden="1" x14ac:dyDescent="0.25">
      <c r="AN140" s="4"/>
      <c r="AO140" s="4"/>
    </row>
    <row r="141" spans="40:41" hidden="1" x14ac:dyDescent="0.25">
      <c r="AN141" s="4"/>
      <c r="AO141" s="4"/>
    </row>
    <row r="142" spans="40:41" hidden="1" x14ac:dyDescent="0.25">
      <c r="AN142" s="4"/>
      <c r="AO142" s="4"/>
    </row>
    <row r="143" spans="40:41" hidden="1" x14ac:dyDescent="0.25">
      <c r="AN143" s="4"/>
      <c r="AO143" s="4"/>
    </row>
    <row r="144" spans="40:41" hidden="1" x14ac:dyDescent="0.25">
      <c r="AN144" s="4"/>
      <c r="AO144" s="4"/>
    </row>
    <row r="145" spans="40:41" hidden="1" x14ac:dyDescent="0.25">
      <c r="AN145" s="4"/>
      <c r="AO145" s="4"/>
    </row>
    <row r="146" spans="40:41" hidden="1" x14ac:dyDescent="0.25">
      <c r="AN146" s="4"/>
      <c r="AO146" s="4"/>
    </row>
    <row r="147" spans="40:41" hidden="1" x14ac:dyDescent="0.25">
      <c r="AN147" s="4"/>
      <c r="AO147" s="4"/>
    </row>
    <row r="148" spans="40:41" hidden="1" x14ac:dyDescent="0.25">
      <c r="AN148" s="4"/>
      <c r="AO148" s="4"/>
    </row>
    <row r="149" spans="40:41" hidden="1" x14ac:dyDescent="0.25">
      <c r="AN149" s="4"/>
      <c r="AO149" s="4"/>
    </row>
    <row r="150" spans="40:41" hidden="1" x14ac:dyDescent="0.25">
      <c r="AN150" s="4"/>
      <c r="AO150" s="4"/>
    </row>
    <row r="151" spans="40:41" hidden="1" x14ac:dyDescent="0.25">
      <c r="AN151" s="4"/>
      <c r="AO151" s="4"/>
    </row>
    <row r="152" spans="40:41" hidden="1" x14ac:dyDescent="0.25">
      <c r="AN152" s="4"/>
      <c r="AO152" s="4"/>
    </row>
    <row r="153" spans="40:41" hidden="1" x14ac:dyDescent="0.25">
      <c r="AN153" s="4"/>
      <c r="AO153" s="4"/>
    </row>
    <row r="154" spans="40:41" hidden="1" x14ac:dyDescent="0.25">
      <c r="AN154" s="4"/>
      <c r="AO154" s="4"/>
    </row>
    <row r="155" spans="40:41" hidden="1" x14ac:dyDescent="0.25">
      <c r="AN155" s="4"/>
      <c r="AO155" s="4"/>
    </row>
    <row r="156" spans="40:41" hidden="1" x14ac:dyDescent="0.25">
      <c r="AN156" s="4"/>
      <c r="AO156" s="4"/>
    </row>
    <row r="157" spans="40:41" hidden="1" x14ac:dyDescent="0.25">
      <c r="AN157" s="4"/>
      <c r="AO157" s="4"/>
    </row>
    <row r="158" spans="40:41" hidden="1" x14ac:dyDescent="0.25">
      <c r="AN158" s="4"/>
      <c r="AO158" s="4"/>
    </row>
    <row r="159" spans="40:41" hidden="1" x14ac:dyDescent="0.25">
      <c r="AN159" s="4"/>
      <c r="AO159" s="4"/>
    </row>
    <row r="160" spans="40:41" hidden="1" x14ac:dyDescent="0.25">
      <c r="AN160" s="4"/>
      <c r="AO160" s="4"/>
    </row>
    <row r="161" spans="40:41" hidden="1" x14ac:dyDescent="0.25">
      <c r="AN161" s="4"/>
      <c r="AO161" s="4"/>
    </row>
    <row r="162" spans="40:41" hidden="1" x14ac:dyDescent="0.25">
      <c r="AN162" s="4"/>
      <c r="AO162" s="4"/>
    </row>
    <row r="163" spans="40:41" hidden="1" x14ac:dyDescent="0.25">
      <c r="AN163" s="4"/>
      <c r="AO163" s="4"/>
    </row>
    <row r="164" spans="40:41" hidden="1" x14ac:dyDescent="0.25">
      <c r="AN164" s="4"/>
      <c r="AO164" s="4"/>
    </row>
    <row r="165" spans="40:41" hidden="1" x14ac:dyDescent="0.25">
      <c r="AN165" s="4"/>
      <c r="AO165" s="4"/>
    </row>
    <row r="166" spans="40:41" hidden="1" x14ac:dyDescent="0.25">
      <c r="AN166" s="4"/>
      <c r="AO166" s="4"/>
    </row>
    <row r="167" spans="40:41" hidden="1" x14ac:dyDescent="0.25">
      <c r="AN167" s="4"/>
      <c r="AO167" s="4"/>
    </row>
    <row r="168" spans="40:41" hidden="1" x14ac:dyDescent="0.25">
      <c r="AN168" s="4"/>
      <c r="AO168" s="4"/>
    </row>
    <row r="169" spans="40:41" hidden="1" x14ac:dyDescent="0.25">
      <c r="AN169" s="4"/>
      <c r="AO169" s="4"/>
    </row>
    <row r="170" spans="40:41" hidden="1" x14ac:dyDescent="0.25">
      <c r="AN170" s="4"/>
      <c r="AO170" s="4"/>
    </row>
    <row r="171" spans="40:41" hidden="1" x14ac:dyDescent="0.25">
      <c r="AN171" s="4"/>
      <c r="AO171" s="4"/>
    </row>
    <row r="172" spans="40:41" hidden="1" x14ac:dyDescent="0.25">
      <c r="AN172" s="4"/>
      <c r="AO172" s="4"/>
    </row>
    <row r="173" spans="40:41" hidden="1" x14ac:dyDescent="0.25">
      <c r="AN173" s="4"/>
      <c r="AO173" s="4"/>
    </row>
    <row r="174" spans="40:41" hidden="1" x14ac:dyDescent="0.25">
      <c r="AN174" s="4"/>
      <c r="AO174" s="4"/>
    </row>
    <row r="175" spans="40:41" hidden="1" x14ac:dyDescent="0.25">
      <c r="AN175" s="4"/>
      <c r="AO175" s="4"/>
    </row>
    <row r="176" spans="40:41" hidden="1" x14ac:dyDescent="0.25">
      <c r="AN176" s="4"/>
      <c r="AO176" s="4"/>
    </row>
    <row r="177" spans="40:41" hidden="1" x14ac:dyDescent="0.25">
      <c r="AN177" s="4"/>
      <c r="AO177" s="4"/>
    </row>
    <row r="178" spans="40:41" hidden="1" x14ac:dyDescent="0.25">
      <c r="AN178" s="4"/>
      <c r="AO178" s="4"/>
    </row>
    <row r="179" spans="40:41" hidden="1" x14ac:dyDescent="0.25">
      <c r="AN179" s="4"/>
      <c r="AO179" s="4"/>
    </row>
    <row r="180" spans="40:41" hidden="1" x14ac:dyDescent="0.25">
      <c r="AN180" s="4"/>
      <c r="AO180" s="4"/>
    </row>
    <row r="181" spans="40:41" hidden="1" x14ac:dyDescent="0.25">
      <c r="AN181" s="4"/>
      <c r="AO181" s="4"/>
    </row>
    <row r="182" spans="40:41" hidden="1" x14ac:dyDescent="0.25">
      <c r="AN182" s="4"/>
      <c r="AO182" s="4"/>
    </row>
    <row r="183" spans="40:41" hidden="1" x14ac:dyDescent="0.25">
      <c r="AN183" s="4"/>
      <c r="AO183" s="4"/>
    </row>
    <row r="184" spans="40:41" hidden="1" x14ac:dyDescent="0.25">
      <c r="AN184" s="4"/>
      <c r="AO184" s="4"/>
    </row>
    <row r="185" spans="40:41" hidden="1" x14ac:dyDescent="0.25">
      <c r="AN185" s="4"/>
      <c r="AO185" s="4"/>
    </row>
    <row r="186" spans="40:41" hidden="1" x14ac:dyDescent="0.25">
      <c r="AN186" s="4"/>
      <c r="AO186" s="4"/>
    </row>
    <row r="187" spans="40:41" hidden="1" x14ac:dyDescent="0.25">
      <c r="AN187" s="4"/>
      <c r="AO187" s="4"/>
    </row>
    <row r="188" spans="40:41" hidden="1" x14ac:dyDescent="0.25">
      <c r="AN188" s="4"/>
      <c r="AO188" s="4"/>
    </row>
    <row r="189" spans="40:41" hidden="1" x14ac:dyDescent="0.25">
      <c r="AN189" s="4"/>
      <c r="AO189" s="4"/>
    </row>
    <row r="190" spans="40:41" hidden="1" x14ac:dyDescent="0.25">
      <c r="AN190" s="4"/>
      <c r="AO190" s="4"/>
    </row>
    <row r="191" spans="40:41" hidden="1" x14ac:dyDescent="0.25">
      <c r="AN191" s="4"/>
      <c r="AO191" s="4"/>
    </row>
    <row r="192" spans="40:41" hidden="1" x14ac:dyDescent="0.25">
      <c r="AN192" s="4"/>
      <c r="AO192" s="4"/>
    </row>
    <row r="193" spans="40:41" hidden="1" x14ac:dyDescent="0.25">
      <c r="AN193" s="4"/>
      <c r="AO193" s="4"/>
    </row>
    <row r="194" spans="40:41" hidden="1" x14ac:dyDescent="0.25">
      <c r="AN194" s="4"/>
      <c r="AO194" s="4"/>
    </row>
    <row r="195" spans="40:41" hidden="1" x14ac:dyDescent="0.25">
      <c r="AN195" s="4"/>
      <c r="AO195" s="4"/>
    </row>
    <row r="196" spans="40:41" hidden="1" x14ac:dyDescent="0.25">
      <c r="AN196" s="4"/>
      <c r="AO196" s="4"/>
    </row>
    <row r="197" spans="40:41" hidden="1" x14ac:dyDescent="0.25">
      <c r="AN197" s="4"/>
      <c r="AO197" s="4"/>
    </row>
    <row r="198" spans="40:41" hidden="1" x14ac:dyDescent="0.25">
      <c r="AN198" s="4"/>
      <c r="AO198" s="4"/>
    </row>
    <row r="199" spans="40:41" hidden="1" x14ac:dyDescent="0.25">
      <c r="AN199" s="4"/>
      <c r="AO199" s="4"/>
    </row>
    <row r="200" spans="40:41" hidden="1" x14ac:dyDescent="0.25">
      <c r="AN200" s="4"/>
      <c r="AO200" s="4"/>
    </row>
    <row r="201" spans="40:41" hidden="1" x14ac:dyDescent="0.25">
      <c r="AN201" s="4"/>
      <c r="AO201" s="4"/>
    </row>
    <row r="202" spans="40:41" hidden="1" x14ac:dyDescent="0.25">
      <c r="AN202" s="4"/>
      <c r="AO202" s="4"/>
    </row>
    <row r="203" spans="40:41" hidden="1" x14ac:dyDescent="0.25">
      <c r="AN203" s="4"/>
      <c r="AO203" s="4"/>
    </row>
    <row r="204" spans="40:41" hidden="1" x14ac:dyDescent="0.25">
      <c r="AN204" s="4"/>
      <c r="AO204" s="4"/>
    </row>
    <row r="205" spans="40:41" hidden="1" x14ac:dyDescent="0.25">
      <c r="AN205" s="4"/>
      <c r="AO205" s="4"/>
    </row>
    <row r="206" spans="40:41" hidden="1" x14ac:dyDescent="0.25">
      <c r="AN206" s="4"/>
      <c r="AO206" s="4"/>
    </row>
    <row r="207" spans="40:41" hidden="1" x14ac:dyDescent="0.25">
      <c r="AN207" s="4"/>
      <c r="AO207" s="4"/>
    </row>
    <row r="208" spans="40:41" hidden="1" x14ac:dyDescent="0.25">
      <c r="AN208" s="4"/>
      <c r="AO208" s="4"/>
    </row>
    <row r="209" spans="40:41" hidden="1" x14ac:dyDescent="0.25">
      <c r="AN209" s="4"/>
      <c r="AO209" s="4"/>
    </row>
    <row r="210" spans="40:41" hidden="1" x14ac:dyDescent="0.25">
      <c r="AN210" s="4"/>
      <c r="AO210" s="4"/>
    </row>
    <row r="211" spans="40:41" hidden="1" x14ac:dyDescent="0.25">
      <c r="AN211" s="4"/>
      <c r="AO211" s="4"/>
    </row>
    <row r="212" spans="40:41" hidden="1" x14ac:dyDescent="0.25">
      <c r="AN212" s="4"/>
      <c r="AO212" s="4"/>
    </row>
    <row r="213" spans="40:41" hidden="1" x14ac:dyDescent="0.25">
      <c r="AN213" s="4"/>
      <c r="AO213" s="4"/>
    </row>
    <row r="214" spans="40:41" hidden="1" x14ac:dyDescent="0.25">
      <c r="AN214" s="4"/>
      <c r="AO214" s="4"/>
    </row>
    <row r="215" spans="40:41" hidden="1" x14ac:dyDescent="0.25">
      <c r="AN215" s="4"/>
      <c r="AO215" s="4"/>
    </row>
    <row r="216" spans="40:41" hidden="1" x14ac:dyDescent="0.25">
      <c r="AN216" s="4"/>
      <c r="AO216" s="4"/>
    </row>
    <row r="217" spans="40:41" hidden="1" x14ac:dyDescent="0.25">
      <c r="AN217" s="4"/>
      <c r="AO217" s="4"/>
    </row>
    <row r="218" spans="40:41" hidden="1" x14ac:dyDescent="0.25">
      <c r="AN218" s="4"/>
      <c r="AO218" s="4"/>
    </row>
    <row r="219" spans="40:41" hidden="1" x14ac:dyDescent="0.25">
      <c r="AN219" s="4"/>
      <c r="AO219" s="4"/>
    </row>
    <row r="220" spans="40:41" hidden="1" x14ac:dyDescent="0.25">
      <c r="AN220" s="4"/>
      <c r="AO220" s="4"/>
    </row>
    <row r="221" spans="40:41" hidden="1" x14ac:dyDescent="0.25">
      <c r="AN221" s="4"/>
      <c r="AO221" s="4"/>
    </row>
    <row r="222" spans="40:41" hidden="1" x14ac:dyDescent="0.25">
      <c r="AN222" s="4"/>
      <c r="AO222" s="4"/>
    </row>
    <row r="223" spans="40:41" hidden="1" x14ac:dyDescent="0.25">
      <c r="AN223" s="4"/>
      <c r="AO223" s="4"/>
    </row>
    <row r="224" spans="40:41" hidden="1" x14ac:dyDescent="0.25">
      <c r="AN224" s="4"/>
      <c r="AO224" s="4"/>
    </row>
    <row r="225" spans="40:41" hidden="1" x14ac:dyDescent="0.25">
      <c r="AN225" s="4"/>
      <c r="AO225" s="4"/>
    </row>
    <row r="226" spans="40:41" hidden="1" x14ac:dyDescent="0.25">
      <c r="AN226" s="4"/>
      <c r="AO226" s="4"/>
    </row>
    <row r="227" spans="40:41" hidden="1" x14ac:dyDescent="0.25">
      <c r="AN227" s="4"/>
      <c r="AO227" s="4"/>
    </row>
    <row r="228" spans="40:41" hidden="1" x14ac:dyDescent="0.25">
      <c r="AN228" s="4"/>
      <c r="AO228" s="4"/>
    </row>
    <row r="229" spans="40:41" hidden="1" x14ac:dyDescent="0.25">
      <c r="AN229" s="4"/>
      <c r="AO229" s="4"/>
    </row>
    <row r="230" spans="40:41" hidden="1" x14ac:dyDescent="0.25">
      <c r="AN230" s="4"/>
      <c r="AO230" s="4"/>
    </row>
    <row r="231" spans="40:41" hidden="1" x14ac:dyDescent="0.25">
      <c r="AN231" s="4"/>
      <c r="AO231" s="4"/>
    </row>
    <row r="232" spans="40:41" hidden="1" x14ac:dyDescent="0.25">
      <c r="AN232" s="4"/>
      <c r="AO232" s="4"/>
    </row>
    <row r="233" spans="40:41" hidden="1" x14ac:dyDescent="0.25">
      <c r="AN233" s="4"/>
      <c r="AO233" s="4"/>
    </row>
    <row r="234" spans="40:41" hidden="1" x14ac:dyDescent="0.25">
      <c r="AN234" s="4"/>
      <c r="AO234" s="4"/>
    </row>
    <row r="235" spans="40:41" hidden="1" x14ac:dyDescent="0.25">
      <c r="AN235" s="4"/>
      <c r="AO235" s="4"/>
    </row>
    <row r="236" spans="40:41" hidden="1" x14ac:dyDescent="0.25">
      <c r="AN236" s="4"/>
      <c r="AO236" s="4"/>
    </row>
    <row r="237" spans="40:41" hidden="1" x14ac:dyDescent="0.25">
      <c r="AN237" s="4"/>
      <c r="AO237" s="4"/>
    </row>
    <row r="238" spans="40:41" hidden="1" x14ac:dyDescent="0.25">
      <c r="AN238" s="4"/>
      <c r="AO238" s="4"/>
    </row>
    <row r="239" spans="40:41" hidden="1" x14ac:dyDescent="0.25">
      <c r="AN239" s="4"/>
      <c r="AO239" s="4"/>
    </row>
    <row r="240" spans="40:41" hidden="1" x14ac:dyDescent="0.25">
      <c r="AN240" s="4"/>
      <c r="AO240" s="4"/>
    </row>
    <row r="241" spans="40:41" hidden="1" x14ac:dyDescent="0.25">
      <c r="AN241" s="4"/>
      <c r="AO241" s="4"/>
    </row>
    <row r="242" spans="40:41" hidden="1" x14ac:dyDescent="0.25">
      <c r="AN242" s="4"/>
      <c r="AO242" s="4"/>
    </row>
    <row r="243" spans="40:41" hidden="1" x14ac:dyDescent="0.25">
      <c r="AN243" s="4"/>
      <c r="AO243" s="4"/>
    </row>
    <row r="244" spans="40:41" hidden="1" x14ac:dyDescent="0.25">
      <c r="AN244" s="4"/>
      <c r="AO244" s="4"/>
    </row>
    <row r="245" spans="40:41" hidden="1" x14ac:dyDescent="0.25">
      <c r="AN245" s="4"/>
      <c r="AO245" s="4"/>
    </row>
    <row r="246" spans="40:41" hidden="1" x14ac:dyDescent="0.25">
      <c r="AN246" s="4"/>
      <c r="AO246" s="4"/>
    </row>
    <row r="247" spans="40:41" hidden="1" x14ac:dyDescent="0.25">
      <c r="AN247" s="4"/>
      <c r="AO247" s="4"/>
    </row>
    <row r="248" spans="40:41" hidden="1" x14ac:dyDescent="0.25">
      <c r="AN248" s="4"/>
      <c r="AO248" s="4"/>
    </row>
    <row r="249" spans="40:41" hidden="1" x14ac:dyDescent="0.25">
      <c r="AN249" s="4"/>
      <c r="AO249" s="4"/>
    </row>
    <row r="250" spans="40:41" hidden="1" x14ac:dyDescent="0.25">
      <c r="AN250" s="4"/>
      <c r="AO250" s="4"/>
    </row>
    <row r="251" spans="40:41" hidden="1" x14ac:dyDescent="0.25">
      <c r="AN251" s="4"/>
      <c r="AO251" s="4"/>
    </row>
    <row r="252" spans="40:41" hidden="1" x14ac:dyDescent="0.25">
      <c r="AN252" s="4"/>
      <c r="AO252" s="4"/>
    </row>
    <row r="253" spans="40:41" hidden="1" x14ac:dyDescent="0.25">
      <c r="AN253" s="4"/>
      <c r="AO253" s="4"/>
    </row>
    <row r="254" spans="40:41" hidden="1" x14ac:dyDescent="0.25">
      <c r="AN254" s="4"/>
      <c r="AO254" s="4"/>
    </row>
    <row r="255" spans="40:41" hidden="1" x14ac:dyDescent="0.25">
      <c r="AN255" s="4"/>
      <c r="AO255" s="4"/>
    </row>
    <row r="256" spans="40:41" hidden="1" x14ac:dyDescent="0.25">
      <c r="AN256" s="4"/>
      <c r="AO256" s="4"/>
    </row>
    <row r="257" spans="40:41" hidden="1" x14ac:dyDescent="0.25">
      <c r="AN257" s="4"/>
      <c r="AO257" s="4"/>
    </row>
    <row r="258" spans="40:41" hidden="1" x14ac:dyDescent="0.25">
      <c r="AN258" s="4"/>
      <c r="AO258" s="4"/>
    </row>
    <row r="259" spans="40:41" hidden="1" x14ac:dyDescent="0.25">
      <c r="AN259" s="4"/>
      <c r="AO259" s="4"/>
    </row>
    <row r="260" spans="40:41" hidden="1" x14ac:dyDescent="0.25">
      <c r="AN260" s="4"/>
      <c r="AO260" s="4"/>
    </row>
    <row r="261" spans="40:41" hidden="1" x14ac:dyDescent="0.25">
      <c r="AN261" s="4"/>
      <c r="AO261" s="4"/>
    </row>
    <row r="262" spans="40:41" hidden="1" x14ac:dyDescent="0.25">
      <c r="AN262" s="4"/>
      <c r="AO262" s="4"/>
    </row>
    <row r="263" spans="40:41" hidden="1" x14ac:dyDescent="0.25">
      <c r="AN263" s="4"/>
      <c r="AO263" s="4"/>
    </row>
    <row r="264" spans="40:41" hidden="1" x14ac:dyDescent="0.25">
      <c r="AN264" s="4"/>
      <c r="AO264" s="4"/>
    </row>
    <row r="265" spans="40:41" hidden="1" x14ac:dyDescent="0.25">
      <c r="AN265" s="4"/>
      <c r="AO265" s="4"/>
    </row>
    <row r="266" spans="40:41" hidden="1" x14ac:dyDescent="0.25">
      <c r="AN266" s="4"/>
      <c r="AO266" s="4"/>
    </row>
    <row r="267" spans="40:41" hidden="1" x14ac:dyDescent="0.25">
      <c r="AN267" s="4"/>
      <c r="AO267" s="4"/>
    </row>
    <row r="268" spans="40:41" hidden="1" x14ac:dyDescent="0.25">
      <c r="AN268" s="4"/>
      <c r="AO268" s="4"/>
    </row>
    <row r="269" spans="40:41" hidden="1" x14ac:dyDescent="0.25">
      <c r="AN269" s="4"/>
      <c r="AO269" s="4"/>
    </row>
    <row r="270" spans="40:41" hidden="1" x14ac:dyDescent="0.25">
      <c r="AN270" s="4"/>
      <c r="AO270" s="4"/>
    </row>
    <row r="271" spans="40:41" hidden="1" x14ac:dyDescent="0.25">
      <c r="AN271" s="4"/>
      <c r="AO271" s="4"/>
    </row>
    <row r="272" spans="40:41" hidden="1" x14ac:dyDescent="0.25">
      <c r="AN272" s="4"/>
      <c r="AO272" s="4"/>
    </row>
    <row r="273" spans="40:41" hidden="1" x14ac:dyDescent="0.25">
      <c r="AN273" s="4"/>
      <c r="AO273" s="4"/>
    </row>
    <row r="274" spans="40:41" hidden="1" x14ac:dyDescent="0.25">
      <c r="AN274" s="4"/>
      <c r="AO274" s="4"/>
    </row>
    <row r="275" spans="40:41" hidden="1" x14ac:dyDescent="0.25">
      <c r="AN275" s="4"/>
      <c r="AO275" s="4"/>
    </row>
    <row r="276" spans="40:41" hidden="1" x14ac:dyDescent="0.25">
      <c r="AN276" s="4"/>
      <c r="AO276" s="4"/>
    </row>
    <row r="277" spans="40:41" hidden="1" x14ac:dyDescent="0.25">
      <c r="AN277" s="4"/>
      <c r="AO277" s="4"/>
    </row>
    <row r="278" spans="40:41" hidden="1" x14ac:dyDescent="0.25">
      <c r="AN278" s="4"/>
      <c r="AO278" s="4"/>
    </row>
    <row r="279" spans="40:41" hidden="1" x14ac:dyDescent="0.25">
      <c r="AN279" s="4"/>
      <c r="AO279" s="4"/>
    </row>
  </sheetData>
  <sheetProtection sheet="1" objects="1" scenarios="1"/>
  <mergeCells count="53">
    <mergeCell ref="AP6:AP8"/>
    <mergeCell ref="AP9:AP11"/>
    <mergeCell ref="AP12:AP14"/>
    <mergeCell ref="AP16:AP18"/>
    <mergeCell ref="AP15:AQ15"/>
    <mergeCell ref="AC3:AK3"/>
    <mergeCell ref="AD13:AE13"/>
    <mergeCell ref="AC9:AC13"/>
    <mergeCell ref="AB5:AL5"/>
    <mergeCell ref="AB6:AL6"/>
    <mergeCell ref="AD7:AD8"/>
    <mergeCell ref="AE7:AE8"/>
    <mergeCell ref="AC15:AH15"/>
    <mergeCell ref="AD9:AD10"/>
    <mergeCell ref="AD11:AD12"/>
    <mergeCell ref="AE29:AG29"/>
    <mergeCell ref="AE30:AG30"/>
    <mergeCell ref="AD17:AD18"/>
    <mergeCell ref="AD19:AD20"/>
    <mergeCell ref="AE17:AE18"/>
    <mergeCell ref="AC19:AC23"/>
    <mergeCell ref="AD21:AD22"/>
    <mergeCell ref="AD23:AE23"/>
    <mergeCell ref="AI29:AI30"/>
    <mergeCell ref="AB25:AL25"/>
    <mergeCell ref="AF27:AF28"/>
    <mergeCell ref="AG27:AG28"/>
    <mergeCell ref="AH27:AH28"/>
    <mergeCell ref="AI27:AI28"/>
    <mergeCell ref="AB36:AL36"/>
    <mergeCell ref="AB37:AL37"/>
    <mergeCell ref="AD38:AD39"/>
    <mergeCell ref="AE38:AE39"/>
    <mergeCell ref="AC40:AC44"/>
    <mergeCell ref="AD40:AD41"/>
    <mergeCell ref="AD42:AD43"/>
    <mergeCell ref="AD44:AE44"/>
    <mergeCell ref="AE60:AG60"/>
    <mergeCell ref="AI60:AI61"/>
    <mergeCell ref="AE61:AG61"/>
    <mergeCell ref="AC34:AK34"/>
    <mergeCell ref="AB56:AL56"/>
    <mergeCell ref="AF58:AF59"/>
    <mergeCell ref="AG58:AG59"/>
    <mergeCell ref="AH58:AH59"/>
    <mergeCell ref="AI58:AI59"/>
    <mergeCell ref="AC46:AH46"/>
    <mergeCell ref="AD48:AD49"/>
    <mergeCell ref="AE48:AE49"/>
    <mergeCell ref="AC50:AC54"/>
    <mergeCell ref="AD50:AD51"/>
    <mergeCell ref="AD52:AD53"/>
    <mergeCell ref="AD54:AE54"/>
  </mergeCells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8</vt:i4>
      </vt:variant>
    </vt:vector>
  </HeadingPairs>
  <TitlesOfParts>
    <vt:vector size="18" baseType="lpstr">
      <vt:lpstr>Parametres</vt:lpstr>
      <vt:lpstr>ALL_INPUT</vt:lpstr>
      <vt:lpstr>Coureur 1</vt:lpstr>
      <vt:lpstr>Coureur 2</vt:lpstr>
      <vt:lpstr>Coureur 3</vt:lpstr>
      <vt:lpstr>Coureur 4</vt:lpstr>
      <vt:lpstr>Projets</vt:lpstr>
      <vt:lpstr>Evaluation</vt:lpstr>
      <vt:lpstr>Notes</vt:lpstr>
      <vt:lpstr>Vidéo</vt:lpstr>
      <vt:lpstr>Distance_cible_en_tour_s__et_plot_s</vt:lpstr>
      <vt:lpstr>Fra_3eme</vt:lpstr>
      <vt:lpstr>Gos_3eme</vt:lpstr>
      <vt:lpstr>Her_3eme</vt:lpstr>
      <vt:lpstr>plage1</vt:lpstr>
      <vt:lpstr>plage1bis</vt:lpstr>
      <vt:lpstr>Projet_d_allure______vitesse_cible__en_km_h</vt:lpstr>
      <vt:lpstr>Projet_en_mètres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Sébastien Bourthoumieu</dc:creator>
  <cp:lastModifiedBy>Sébastien Bourthoumieu</cp:lastModifiedBy>
  <cp:lastPrinted>2021-09-19T16:38:19Z</cp:lastPrinted>
  <dcterms:created xsi:type="dcterms:W3CDTF">2021-09-11T14:50:31Z</dcterms:created>
  <dcterms:modified xsi:type="dcterms:W3CDTF">2022-11-13T14:58:19Z</dcterms:modified>
</cp:coreProperties>
</file>